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151B880B-2D44-4D4B-ADD4-E44735D96804}" xr6:coauthVersionLast="47" xr6:coauthVersionMax="47" xr10:uidLastSave="{00000000-0000-0000-0000-000000000000}"/>
  <bookViews>
    <workbookView xWindow="-120" yWindow="-120" windowWidth="29040" windowHeight="15840" activeTab="1" xr2:uid="{29E0580C-3B4B-43A0-958E-6B4DC8CB7B0B}"/>
  </bookViews>
  <sheets>
    <sheet name="dic 2021" sheetId="1" r:id="rId1"/>
    <sheet name="enero 2022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2" l="1"/>
  <c r="C59" i="2"/>
  <c r="C62" i="2" s="1"/>
  <c r="C53" i="2"/>
  <c r="C52" i="2"/>
  <c r="C54" i="2" s="1"/>
  <c r="C57" i="2" s="1"/>
  <c r="C63" i="2" s="1"/>
  <c r="C46" i="2"/>
  <c r="C40" i="2"/>
  <c r="C39" i="2"/>
  <c r="C38" i="2"/>
  <c r="C37" i="2"/>
  <c r="C36" i="2"/>
  <c r="C35" i="2"/>
  <c r="C34" i="2"/>
  <c r="C33" i="2"/>
  <c r="C41" i="2" s="1"/>
  <c r="C32" i="2"/>
  <c r="C31" i="2"/>
  <c r="C30" i="2"/>
  <c r="C19" i="2"/>
  <c r="C27" i="2" s="1"/>
  <c r="C14" i="2"/>
  <c r="C13" i="2"/>
  <c r="C16" i="2" s="1"/>
  <c r="C12" i="2"/>
  <c r="C48" i="2" l="1"/>
  <c r="C43" i="2"/>
  <c r="C61" i="1" l="1"/>
  <c r="C60" i="1"/>
  <c r="C59" i="1"/>
  <c r="C62" i="1" s="1"/>
  <c r="C54" i="1"/>
  <c r="C57" i="1" s="1"/>
  <c r="C63" i="1" s="1"/>
  <c r="C53" i="1"/>
  <c r="C52" i="1"/>
  <c r="C46" i="1"/>
  <c r="C45" i="1"/>
  <c r="C40" i="1"/>
  <c r="C39" i="1"/>
  <c r="C38" i="1"/>
  <c r="C37" i="1"/>
  <c r="C36" i="1"/>
  <c r="C35" i="1"/>
  <c r="C34" i="1"/>
  <c r="C33" i="1"/>
  <c r="C32" i="1"/>
  <c r="C41" i="1" s="1"/>
  <c r="C31" i="1"/>
  <c r="C30" i="1"/>
  <c r="C26" i="1"/>
  <c r="C25" i="1"/>
  <c r="C24" i="1"/>
  <c r="C23" i="1"/>
  <c r="C22" i="1"/>
  <c r="C27" i="1" s="1"/>
  <c r="C43" i="1" s="1"/>
  <c r="C48" i="1" s="1"/>
  <c r="C21" i="1"/>
  <c r="C19" i="1"/>
  <c r="C14" i="1"/>
  <c r="C13" i="1"/>
  <c r="C12" i="1"/>
  <c r="C16" i="1" s="1"/>
</calcChain>
</file>

<file path=xl/sharedStrings.xml><?xml version="1.0" encoding="utf-8"?>
<sst xmlns="http://schemas.openxmlformats.org/spreadsheetml/2006/main" count="117" uniqueCount="62">
  <si>
    <t xml:space="preserve">         Presidencia de La República</t>
  </si>
  <si>
    <t xml:space="preserve">   Oficina Metropolitana de Servicios de Autobuses (OMSA)</t>
  </si>
  <si>
    <t xml:space="preserve">Estado de situacion </t>
  </si>
  <si>
    <t>Al 31 de Diciembre 2021</t>
  </si>
  <si>
    <t>(valor en R.D.$)</t>
  </si>
  <si>
    <t>Activos</t>
  </si>
  <si>
    <t>Activos Corrientes</t>
  </si>
  <si>
    <t xml:space="preserve">Efectivo en Caja  y Banco  </t>
  </si>
  <si>
    <t xml:space="preserve">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</si>
  <si>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</si>
  <si>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</si>
  <si>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</si>
  <si>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</si>
  <si>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</si>
  <si>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</si>
  <si>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</si>
  <si>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</si>
  <si>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</si>
  <si>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</si>
  <si>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</si>
  <si>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</si>
  <si>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</si>
  <si>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</si>
  <si>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</si>
  <si>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</si>
  <si>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</si>
  <si>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</si>
  <si>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</si>
  <si>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</si>
  <si>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</si>
  <si>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</si>
  <si>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</si>
  <si>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</si>
  <si>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</si>
  <si>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>Depreciación Acum. Equipos de Computos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</si>
  <si>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</si>
  <si>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</si>
  <si>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</si>
  <si>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</si>
  <si>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</si>
  <si>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</si>
  <si>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</si>
  <si>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</si>
  <si>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</si>
  <si>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</si>
  <si>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</si>
  <si>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</si>
  <si>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</si>
  <si>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</si>
  <si>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</si>
  <si>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</si>
  <si>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</si>
  <si>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</si>
  <si>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MICHELINA LUNA SOLANO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</si>
  <si>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</si>
  <si>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</si>
  <si>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</si>
  <si>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</si>
  <si>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</si>
  <si>
    <t>Al 31 de ENERO 2022</t>
  </si>
  <si>
    <t>Licda. Francia Vasquez Ullola</t>
  </si>
  <si>
    <t xml:space="preserve">          Contadora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</si>
</sst>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0" applyNumberFormat="1" applyFont="1"/>
    <xf numFmtId="4" fontId="6" fillId="0" borderId="0" xfId="2" applyNumberFormat="1" applyFont="1"/>
    <xf numFmtId="43" fontId="6" fillId="0" borderId="0" xfId="3" applyNumberFormat="1" applyFont="1"/>
    <xf numFmtId="4" fontId="6" fillId="0" borderId="0" xfId="3" applyNumberFormat="1" applyFont="1"/>
    <xf numFmtId="164" fontId="6" fillId="0" borderId="0" xfId="0" applyNumberFormat="1" applyFont="1"/>
    <xf numFmtId="4" fontId="6" fillId="0" borderId="0" xfId="4" applyNumberFormat="1" applyFont="1"/>
    <xf numFmtId="4" fontId="6" fillId="0" borderId="0" xfId="5" applyNumberFormat="1" applyFont="1"/>
    <xf numFmtId="0" fontId="6" fillId="0" borderId="0" xfId="3" applyFont="1"/>
    <xf numFmtId="4" fontId="6" fillId="0" borderId="0" xfId="6" applyNumberFormat="1" applyFont="1"/>
    <xf numFmtId="164" fontId="5" fillId="2" borderId="2" xfId="0" applyNumberFormat="1" applyFont="1" applyFill="1" applyBorder="1"/>
    <xf numFmtId="4" fontId="6" fillId="0" borderId="0" xfId="7" applyNumberFormat="1" applyFont="1"/>
    <xf numFmtId="164" fontId="3" fillId="0" borderId="3" xfId="0" applyNumberFormat="1" applyFont="1" applyBorder="1"/>
    <xf numFmtId="43" fontId="0" fillId="0" borderId="0" xfId="1" applyFont="1"/>
    <xf numFmtId="164" fontId="3" fillId="0" borderId="2" xfId="0" applyNumberFormat="1" applyFont="1" applyBorder="1"/>
    <xf numFmtId="43" fontId="3" fillId="0" borderId="0" xfId="1" applyFont="1" applyFill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3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4" fontId="0" fillId="0" borderId="0" xfId="0" applyNumberFormat="1" applyAlignment="1">
      <alignment horizontal="right"/>
    </xf>
    <xf numFmtId="43" fontId="0" fillId="0" borderId="0" xfId="0" applyNumberFormat="1"/>
    <xf numFmtId="43" fontId="0" fillId="0" borderId="0" xfId="0" applyNumberFormat="1" applyFill="1"/>
    <xf numFmtId="4" fontId="0" fillId="0" borderId="0" xfId="0" applyNumberFormat="1" applyFill="1"/>
    <xf numFmtId="43" fontId="0" fillId="0" borderId="0" xfId="1" applyFont="1" applyFill="1"/>
    <xf numFmtId="164" fontId="3" fillId="0" borderId="0" xfId="0" applyNumberFormat="1" applyFont="1" applyFill="1"/>
  </cellXfs>
  <cellStyles count="8">
    <cellStyle name="Millares" xfId="1" builtinId="3"/>
    <cellStyle name="Normal" xfId="0" builtinId="0"/>
    <cellStyle name="Normal 12" xfId="7" xr:uid="{457F6EFD-C8D4-4D7B-91D0-2C1E16EC2960}"/>
    <cellStyle name="Normal 13" xfId="6" xr:uid="{A95DF255-5AA8-44F6-BFF6-3EBF585E5A3E}"/>
    <cellStyle name="Normal 14" xfId="2" xr:uid="{D662FE1A-A3B5-4611-97D1-40B2A2C78906}"/>
    <cellStyle name="Normal 18" xfId="3" xr:uid="{6DE74B8C-8EBF-46F1-A80C-1714E585EC03}"/>
    <cellStyle name="Normal 20" xfId="5" xr:uid="{1A0256EC-CF99-4F26-A0D8-FF5C267141DF}"/>
    <cellStyle name="Normal 6" xfId="4" xr:uid="{567E1F98-471D-4266-96F8-63D3E6627E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B2004526-B334-4178-B7E8-A209D619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4BA4B293-F388-4BE7-AED2-79984D682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1D9195F9-1875-43F4-9F3E-960B0D92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12208D64-4334-4AF5-A3F4-1F668D4E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dic%202021%20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.vasquez/Desktop/ESTADOS%20Financiero%20De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2"/>
      <sheetName val="Hoja18"/>
      <sheetName val="balanza de completa del sistema"/>
      <sheetName val="Hoja4"/>
      <sheetName val="Hoja3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8">
          <cell r="C38">
            <v>-58237388.570000648</v>
          </cell>
        </row>
      </sheetData>
      <sheetData sheetId="5">
        <row r="31">
          <cell r="D31">
            <v>88425279.280000001</v>
          </cell>
        </row>
      </sheetData>
      <sheetData sheetId="6">
        <row r="29">
          <cell r="C29">
            <v>0.96</v>
          </cell>
        </row>
      </sheetData>
      <sheetData sheetId="7">
        <row r="30">
          <cell r="D30">
            <v>15923333.58</v>
          </cell>
        </row>
      </sheetData>
      <sheetData sheetId="8">
        <row r="33">
          <cell r="C33">
            <v>504387617.57000005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7">
          <cell r="D27">
            <v>45681589.130000003</v>
          </cell>
        </row>
      </sheetData>
      <sheetData sheetId="21">
        <row r="19">
          <cell r="D19">
            <v>80251826.620000005</v>
          </cell>
        </row>
        <row r="21">
          <cell r="D21">
            <v>2969075.8</v>
          </cell>
        </row>
        <row r="22">
          <cell r="D22">
            <v>47779725.640000001</v>
          </cell>
        </row>
        <row r="23">
          <cell r="D23">
            <v>48088085.600000001</v>
          </cell>
        </row>
        <row r="24">
          <cell r="D24">
            <v>3125605.28</v>
          </cell>
        </row>
        <row r="25">
          <cell r="D25">
            <v>41552465.880000003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936003.86</v>
          </cell>
        </row>
        <row r="29">
          <cell r="D29">
            <v>3136779019.4000001</v>
          </cell>
        </row>
      </sheetData>
      <sheetData sheetId="22">
        <row r="31">
          <cell r="C31">
            <v>299352932</v>
          </cell>
        </row>
      </sheetData>
      <sheetData sheetId="23">
        <row r="21">
          <cell r="C21">
            <v>44264815.759999998</v>
          </cell>
        </row>
      </sheetData>
      <sheetData sheetId="24" refreshError="1"/>
      <sheetData sheetId="25">
        <row r="5924">
          <cell r="C5924">
            <v>61535798.839999706</v>
          </cell>
        </row>
      </sheetData>
      <sheetData sheetId="26">
        <row r="176">
          <cell r="C176">
            <v>4959183.5599999931</v>
          </cell>
        </row>
      </sheetData>
      <sheetData sheetId="27">
        <row r="1319">
          <cell r="B1319">
            <v>108165800.31159963</v>
          </cell>
        </row>
      </sheetData>
      <sheetData sheetId="28">
        <row r="1596">
          <cell r="C1596">
            <v>52953568.67800004</v>
          </cell>
        </row>
      </sheetData>
      <sheetData sheetId="29" refreshError="1"/>
      <sheetData sheetId="30">
        <row r="905">
          <cell r="D905">
            <v>4859684233.5800037</v>
          </cell>
        </row>
      </sheetData>
      <sheetData sheetId="31">
        <row r="120">
          <cell r="B120">
            <v>104381950.51999994</v>
          </cell>
        </row>
      </sheetData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40">
          <cell r="D140">
            <v>789250664.71000004</v>
          </cell>
        </row>
      </sheetData>
      <sheetData sheetId="35">
        <row r="22">
          <cell r="B22">
            <v>415996863.55000001</v>
          </cell>
        </row>
        <row r="26">
          <cell r="B26">
            <v>1739630712.6500001</v>
          </cell>
        </row>
      </sheetData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Hoja1"/>
      <sheetName val="Equipos de Transporte Pesado"/>
      <sheetName val="Equipo de Transporte Livinao"/>
      <sheetName val="Otros activos"/>
      <sheetName val="Acum.  por pagar"/>
      <sheetName val="CXP"/>
      <sheetName val="Utilidad"/>
      <sheetName val="Ingresos"/>
      <sheetName val="Gastos"/>
      <sheetName val="Equipos Varios"/>
      <sheetName val="balanza neta del sistema"/>
      <sheetName val="Hoja8"/>
      <sheetName val="Hoja7"/>
      <sheetName val="Hoja2"/>
      <sheetName val="Hoja18"/>
      <sheetName val="balanza de completa del sistema"/>
      <sheetName val="Hoja4"/>
      <sheetName val="Hoja3"/>
      <sheetName val="Hoja5"/>
      <sheetName val="Hoja6"/>
      <sheetName val="Hoja9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113114639.28</v>
          </cell>
        </row>
      </sheetData>
      <sheetData sheetId="6">
        <row r="29">
          <cell r="C29">
            <v>0</v>
          </cell>
        </row>
      </sheetData>
      <sheetData sheetId="7">
        <row r="31">
          <cell r="D31">
            <v>18159309.579999998</v>
          </cell>
        </row>
      </sheetData>
      <sheetData sheetId="8">
        <row r="33">
          <cell r="C33">
            <v>423637126.81999993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7">
          <cell r="D27">
            <v>45943408.93</v>
          </cell>
        </row>
      </sheetData>
      <sheetData sheetId="21">
        <row r="19">
          <cell r="D19">
            <v>80599293.810000002</v>
          </cell>
        </row>
        <row r="21">
          <cell r="D21">
            <v>2972083.77</v>
          </cell>
        </row>
        <row r="22">
          <cell r="D22">
            <v>48161326.560000002</v>
          </cell>
        </row>
        <row r="23">
          <cell r="D23">
            <v>48725155.350000001</v>
          </cell>
        </row>
        <row r="24">
          <cell r="D24">
            <v>2073620.56</v>
          </cell>
        </row>
        <row r="25">
          <cell r="D25">
            <v>39306897.189999998</v>
          </cell>
        </row>
        <row r="26">
          <cell r="D26">
            <v>21162821.190000001</v>
          </cell>
        </row>
        <row r="27">
          <cell r="D27">
            <v>5237877.8</v>
          </cell>
        </row>
        <row r="28">
          <cell r="D28">
            <v>828850.72</v>
          </cell>
        </row>
        <row r="29">
          <cell r="D29">
            <v>2848664580.1300001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112">
          <cell r="D112">
            <v>776743927.47000003</v>
          </cell>
        </row>
      </sheetData>
      <sheetData sheetId="35">
        <row r="22">
          <cell r="B22">
            <v>415996863.55000001</v>
          </cell>
        </row>
        <row r="26">
          <cell r="B26">
            <v>1476204336.3199999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0FDEB-24B4-4F9D-84C1-00E92F04CE2B}">
  <dimension ref="A1:H76"/>
  <sheetViews>
    <sheetView topLeftCell="A37" workbookViewId="0">
      <selection activeCell="C61" sqref="C61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3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9" spans="1:8" ht="9.75" customHeight="1" x14ac:dyDescent="0.2"/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+[1]Banco!D31+[1]caja!C29</f>
        <v>88425280.239999995</v>
      </c>
      <c r="E12" s="11"/>
      <c r="F12" s="12" t="s">
        <v>8</v>
      </c>
    </row>
    <row r="13" spans="1:8" x14ac:dyDescent="0.2">
      <c r="B13" s="4" t="s">
        <v>9</v>
      </c>
      <c r="C13" s="3">
        <f>+[1]CXC!D30</f>
        <v>15923333.58</v>
      </c>
      <c r="E13" s="12"/>
      <c r="F13" s="12"/>
    </row>
    <row r="14" spans="1:8" ht="15" x14ac:dyDescent="0.25">
      <c r="B14" s="4" t="s">
        <v>10</v>
      </c>
      <c r="C14" s="3">
        <f>+[1]Inv.!C33</f>
        <v>504387617.57000005</v>
      </c>
      <c r="E14" s="12"/>
      <c r="F14" s="11"/>
    </row>
    <row r="15" spans="1:8" ht="15" x14ac:dyDescent="0.25">
      <c r="B15" s="4" t="s">
        <v>11</v>
      </c>
      <c r="C15" s="3">
        <v>1656574.16</v>
      </c>
      <c r="E15" s="11"/>
      <c r="F15" s="12"/>
    </row>
    <row r="16" spans="1:8" ht="15.75" thickBot="1" x14ac:dyDescent="0.3">
      <c r="B16" s="13" t="s">
        <v>12</v>
      </c>
      <c r="C16" s="14">
        <f>SUM(C12:C15)</f>
        <v>610392805.55000007</v>
      </c>
      <c r="D16" s="11"/>
      <c r="E16" s="11"/>
      <c r="F16" s="15"/>
      <c r="G16" s="12"/>
      <c r="H16" s="15"/>
    </row>
    <row r="17" spans="2:8" ht="20.25" customHeight="1" thickTop="1" x14ac:dyDescent="0.25">
      <c r="E17" s="11"/>
      <c r="F17" s="11"/>
      <c r="H17" s="15"/>
    </row>
    <row r="18" spans="2:8" ht="15" x14ac:dyDescent="0.25">
      <c r="B18" s="4" t="s">
        <v>13</v>
      </c>
      <c r="E18" s="11"/>
      <c r="F18" s="11"/>
      <c r="G18" s="16"/>
      <c r="H18" s="15"/>
    </row>
    <row r="19" spans="2:8" ht="15" x14ac:dyDescent="0.25">
      <c r="B19" s="4" t="s">
        <v>14</v>
      </c>
      <c r="C19" s="3">
        <f>+[1]Terreno!C31</f>
        <v>299352932</v>
      </c>
      <c r="E19" s="4"/>
      <c r="F19" s="11"/>
      <c r="G19" s="12"/>
    </row>
    <row r="20" spans="2:8" x14ac:dyDescent="0.2">
      <c r="B20" s="4" t="s">
        <v>15</v>
      </c>
      <c r="C20" s="3">
        <v>178058348</v>
      </c>
      <c r="F20" s="15"/>
      <c r="G20" s="12"/>
      <c r="H20" s="15"/>
    </row>
    <row r="21" spans="2:8" ht="15" x14ac:dyDescent="0.25">
      <c r="B21" s="4" t="s">
        <v>16</v>
      </c>
      <c r="C21" s="3">
        <f>+'[1]Equipos de Oficina'!C5924</f>
        <v>61535798.839999706</v>
      </c>
      <c r="E21" s="11"/>
      <c r="G21" s="12"/>
      <c r="H21" s="15"/>
    </row>
    <row r="22" spans="2:8" x14ac:dyDescent="0.2">
      <c r="B22" s="4" t="s">
        <v>17</v>
      </c>
      <c r="C22" s="3">
        <f>+'[1]Equipo Militar'!C176</f>
        <v>4959183.5599999931</v>
      </c>
      <c r="E22" s="12"/>
      <c r="F22" s="17"/>
      <c r="G22" s="18"/>
      <c r="H22" s="15"/>
    </row>
    <row r="23" spans="2:8" ht="15" x14ac:dyDescent="0.25">
      <c r="B23" s="4" t="s">
        <v>18</v>
      </c>
      <c r="C23" s="3">
        <f>+'[1]Equip Varios'!B1319</f>
        <v>108165800.31159963</v>
      </c>
      <c r="E23" s="11"/>
      <c r="F23" s="17"/>
      <c r="G23" s="18"/>
      <c r="H23" s="15"/>
    </row>
    <row r="24" spans="2:8" x14ac:dyDescent="0.2">
      <c r="B24" s="4" t="s">
        <v>19</v>
      </c>
      <c r="C24" s="3">
        <f>+'[1]Equip Comp.'!C1596</f>
        <v>52953568.67800004</v>
      </c>
      <c r="E24" s="12"/>
      <c r="F24" s="17"/>
      <c r="G24" s="18"/>
      <c r="H24" s="15"/>
    </row>
    <row r="25" spans="2:8" x14ac:dyDescent="0.2">
      <c r="B25" s="4" t="s">
        <v>20</v>
      </c>
      <c r="C25" s="19">
        <f>+'[1]Equipo de Transporte Livinao'!B120</f>
        <v>104381950.51999994</v>
      </c>
      <c r="E25" s="12"/>
      <c r="F25" s="17"/>
      <c r="G25" s="18"/>
      <c r="H25" s="15"/>
    </row>
    <row r="26" spans="2:8" x14ac:dyDescent="0.2">
      <c r="B26" s="4" t="s">
        <v>21</v>
      </c>
      <c r="C26" s="3">
        <f>+'[1]Equipos de Transporte Pesado'!D905</f>
        <v>4859684233.5800037</v>
      </c>
      <c r="E26" s="20"/>
      <c r="F26" s="21"/>
      <c r="G26" s="18"/>
      <c r="H26" s="15"/>
    </row>
    <row r="27" spans="2:8" ht="13.5" thickBot="1" x14ac:dyDescent="0.25">
      <c r="B27" s="13" t="s">
        <v>22</v>
      </c>
      <c r="C27" s="14">
        <f>SUM(C19:C26)</f>
        <v>5669091815.489603</v>
      </c>
      <c r="F27" s="17"/>
      <c r="G27" s="18"/>
    </row>
    <row r="28" spans="2:8" ht="12" customHeight="1" thickTop="1" x14ac:dyDescent="0.2">
      <c r="E28" s="4"/>
      <c r="G28" s="18"/>
    </row>
    <row r="29" spans="2:8" x14ac:dyDescent="0.2">
      <c r="B29" s="4" t="s">
        <v>23</v>
      </c>
      <c r="E29" s="12"/>
      <c r="F29" s="22"/>
      <c r="G29" s="18"/>
    </row>
    <row r="30" spans="2:8" x14ac:dyDescent="0.2">
      <c r="B30" s="4" t="s">
        <v>24</v>
      </c>
      <c r="C30" s="3">
        <f>+[1]Depreciacion!D19</f>
        <v>80251826.620000005</v>
      </c>
      <c r="E30" s="20"/>
      <c r="F30" s="22"/>
      <c r="G30" s="18"/>
    </row>
    <row r="31" spans="2:8" x14ac:dyDescent="0.2">
      <c r="B31" s="4" t="s">
        <v>25</v>
      </c>
      <c r="C31" s="3">
        <f>+'[1]Apilc Depreciacion'!D27</f>
        <v>45681589.130000003</v>
      </c>
      <c r="E31" s="20"/>
      <c r="F31" s="22"/>
      <c r="G31" s="18"/>
    </row>
    <row r="32" spans="2:8" x14ac:dyDescent="0.2">
      <c r="B32" s="4" t="s">
        <v>26</v>
      </c>
      <c r="C32" s="3">
        <f>+[1]Depreciacion!D21</f>
        <v>2969075.8</v>
      </c>
      <c r="E32" s="20"/>
    </row>
    <row r="33" spans="2:8" x14ac:dyDescent="0.2">
      <c r="B33" s="4" t="s">
        <v>27</v>
      </c>
      <c r="C33" s="3">
        <f>+[1]Depreciacion!D23</f>
        <v>48088085.600000001</v>
      </c>
      <c r="E33" s="20"/>
    </row>
    <row r="34" spans="2:8" ht="19.5" customHeight="1" x14ac:dyDescent="0.2">
      <c r="B34" s="4" t="s">
        <v>28</v>
      </c>
      <c r="C34" s="3">
        <f>+[1]Depreciacion!D24</f>
        <v>3125605.28</v>
      </c>
      <c r="F34" s="23"/>
    </row>
    <row r="35" spans="2:8" ht="19.5" customHeight="1" x14ac:dyDescent="0.2">
      <c r="B35" s="4" t="s">
        <v>29</v>
      </c>
      <c r="C35" s="3">
        <f>+[1]Depreciacion!D25</f>
        <v>41552465.880000003</v>
      </c>
    </row>
    <row r="36" spans="2:8" ht="19.5" customHeight="1" x14ac:dyDescent="0.2">
      <c r="B36" s="4" t="s">
        <v>30</v>
      </c>
      <c r="C36" s="3">
        <f>+[1]Depreciacion!D26</f>
        <v>21162821.190000001</v>
      </c>
    </row>
    <row r="37" spans="2:8" ht="19.5" customHeight="1" x14ac:dyDescent="0.2">
      <c r="B37" s="4" t="s">
        <v>31</v>
      </c>
      <c r="C37" s="3">
        <f>+[1]Depreciacion!D27</f>
        <v>5237877.8</v>
      </c>
      <c r="F37" s="18"/>
    </row>
    <row r="38" spans="2:8" ht="17.25" customHeight="1" x14ac:dyDescent="0.2">
      <c r="B38" s="4" t="s">
        <v>32</v>
      </c>
      <c r="C38" s="3">
        <f>+[1]Depreciacion!D28</f>
        <v>936003.86</v>
      </c>
      <c r="E38" s="20"/>
      <c r="F38" s="12"/>
    </row>
    <row r="39" spans="2:8" ht="17.25" customHeight="1" x14ac:dyDescent="0.2">
      <c r="B39" s="4" t="s">
        <v>33</v>
      </c>
      <c r="C39" s="3">
        <f>+[1]Depreciacion!D29</f>
        <v>3136779019.4000001</v>
      </c>
      <c r="E39" s="20"/>
    </row>
    <row r="40" spans="2:8" ht="17.25" customHeight="1" x14ac:dyDescent="0.25">
      <c r="B40" s="4" t="s">
        <v>34</v>
      </c>
      <c r="C40" s="3">
        <f>+[1]Depreciacion!D22</f>
        <v>47779725.640000001</v>
      </c>
      <c r="E40" s="20"/>
      <c r="F40" s="11"/>
    </row>
    <row r="41" spans="2:8" x14ac:dyDescent="0.2">
      <c r="B41" s="13" t="s">
        <v>35</v>
      </c>
      <c r="C41" s="24">
        <f>SUM(C30:C40)</f>
        <v>3433564096.1999998</v>
      </c>
      <c r="E41" s="25"/>
    </row>
    <row r="42" spans="2:8" ht="9.75" customHeight="1" x14ac:dyDescent="0.2">
      <c r="F42" s="12"/>
    </row>
    <row r="43" spans="2:8" ht="13.5" thickBot="1" x14ac:dyDescent="0.25">
      <c r="B43" s="4" t="s">
        <v>36</v>
      </c>
      <c r="C43" s="26">
        <f>SUM(C27-C41)</f>
        <v>2235527719.2896032</v>
      </c>
      <c r="E43" s="12"/>
      <c r="F43" s="12"/>
      <c r="H43" s="3"/>
    </row>
    <row r="44" spans="2:8" ht="15.75" thickTop="1" x14ac:dyDescent="0.25">
      <c r="C44" s="4"/>
      <c r="E44" s="12"/>
      <c r="F44" s="12"/>
      <c r="G44" s="27"/>
      <c r="H44" s="3"/>
    </row>
    <row r="45" spans="2:8" ht="12" customHeight="1" x14ac:dyDescent="0.2">
      <c r="B45" s="4" t="s">
        <v>37</v>
      </c>
      <c r="C45" s="3">
        <f>+'[1]CONTS. EN PROCESO'!C21</f>
        <v>44264815.759999998</v>
      </c>
      <c r="F45" s="12"/>
    </row>
    <row r="46" spans="2:8" x14ac:dyDescent="0.2">
      <c r="B46" s="4" t="s">
        <v>38</v>
      </c>
      <c r="C46" s="28">
        <f>+'[1]Otros activos'!$B$27</f>
        <v>166000.00049999999</v>
      </c>
      <c r="F46" s="29"/>
    </row>
    <row r="47" spans="2:8" ht="7.5" customHeight="1" x14ac:dyDescent="0.2"/>
    <row r="48" spans="2:8" ht="13.5" thickBot="1" x14ac:dyDescent="0.25">
      <c r="B48" s="13" t="s">
        <v>39</v>
      </c>
      <c r="C48" s="30">
        <f>SUM(C43+C44+C45+C46+C16)</f>
        <v>2890351340.6001039</v>
      </c>
      <c r="G48" s="4"/>
      <c r="H48" s="12"/>
    </row>
    <row r="49" spans="2:8" ht="9" customHeight="1" thickTop="1" x14ac:dyDescent="0.25">
      <c r="E49" s="11"/>
    </row>
    <row r="50" spans="2:8" x14ac:dyDescent="0.2">
      <c r="B50" s="9" t="s">
        <v>40</v>
      </c>
      <c r="H50" s="15"/>
    </row>
    <row r="51" spans="2:8" x14ac:dyDescent="0.2">
      <c r="B51" s="4" t="s">
        <v>41</v>
      </c>
      <c r="C51" s="31"/>
      <c r="E51" s="12"/>
    </row>
    <row r="52" spans="2:8" x14ac:dyDescent="0.2">
      <c r="B52" s="4" t="s">
        <v>42</v>
      </c>
      <c r="C52" s="3">
        <f>+[1]CXP!D140</f>
        <v>789250664.71000004</v>
      </c>
      <c r="D52" s="15"/>
    </row>
    <row r="53" spans="2:8" x14ac:dyDescent="0.2">
      <c r="B53" s="4" t="s">
        <v>43</v>
      </c>
      <c r="C53" s="3">
        <f>+'[1]Acum.  por pagar'!B23</f>
        <v>3710488.26</v>
      </c>
      <c r="D53" s="15"/>
      <c r="F53" s="12"/>
    </row>
    <row r="54" spans="2:8" ht="13.5" thickBot="1" x14ac:dyDescent="0.25">
      <c r="B54" s="4" t="s">
        <v>44</v>
      </c>
      <c r="C54" s="32">
        <f>SUM(C52:C53)</f>
        <v>792961152.97000003</v>
      </c>
      <c r="D54" s="15"/>
    </row>
    <row r="55" spans="2:8" ht="17.25" customHeight="1" thickTop="1" x14ac:dyDescent="0.25">
      <c r="D55" s="15"/>
      <c r="E55" s="11"/>
      <c r="F55" s="11"/>
    </row>
    <row r="56" spans="2:8" ht="11.25" customHeight="1" x14ac:dyDescent="0.2">
      <c r="B56" s="4" t="s">
        <v>45</v>
      </c>
      <c r="E56" s="15"/>
      <c r="F56" s="12"/>
    </row>
    <row r="57" spans="2:8" ht="11.25" customHeight="1" x14ac:dyDescent="0.25">
      <c r="B57" s="13" t="s">
        <v>46</v>
      </c>
      <c r="C57" s="33">
        <f>SUM(C54+C56)</f>
        <v>792961152.97000003</v>
      </c>
      <c r="E57" s="15"/>
      <c r="F57" s="11"/>
    </row>
    <row r="58" spans="2:8" ht="15" x14ac:dyDescent="0.25">
      <c r="B58" s="9" t="s">
        <v>47</v>
      </c>
      <c r="D58" s="4"/>
      <c r="F58" s="11"/>
    </row>
    <row r="59" spans="2:8" ht="15" x14ac:dyDescent="0.25">
      <c r="B59" s="4" t="s">
        <v>48</v>
      </c>
      <c r="C59" s="12">
        <f>+[1]Utilidad!B22</f>
        <v>415996863.55000001</v>
      </c>
      <c r="D59" s="4"/>
      <c r="E59" s="12"/>
      <c r="F59" s="11"/>
    </row>
    <row r="60" spans="2:8" x14ac:dyDescent="0.2">
      <c r="B60" s="4" t="s">
        <v>49</v>
      </c>
      <c r="C60" s="12">
        <f>+[1]Utilidad!B25+[1]Utilidad!B26</f>
        <v>1739630712.6500001</v>
      </c>
      <c r="E60" s="20"/>
    </row>
    <row r="61" spans="2:8" ht="15" x14ac:dyDescent="0.25">
      <c r="B61" s="4" t="s">
        <v>50</v>
      </c>
      <c r="C61" s="12">
        <f>+'[1]Estado de Resultados'!C38</f>
        <v>-58237388.570000648</v>
      </c>
      <c r="E61" s="12"/>
      <c r="F61" s="11"/>
    </row>
    <row r="62" spans="2:8" ht="15.75" thickBot="1" x14ac:dyDescent="0.3">
      <c r="B62" s="4" t="s">
        <v>51</v>
      </c>
      <c r="C62" s="34">
        <f>SUM(C58:C61)</f>
        <v>2097390187.6299996</v>
      </c>
      <c r="E62" s="15"/>
      <c r="F62" s="11"/>
    </row>
    <row r="63" spans="2:8" ht="16.5" thickTop="1" thickBot="1" x14ac:dyDescent="0.3">
      <c r="B63" s="13" t="s">
        <v>52</v>
      </c>
      <c r="C63" s="30">
        <f>SUM(C57+C62)</f>
        <v>2890351340.5999994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53</v>
      </c>
      <c r="C70" s="35" t="s">
        <v>54</v>
      </c>
      <c r="D70" s="36"/>
    </row>
    <row r="71" spans="2:6" x14ac:dyDescent="0.2">
      <c r="B71" s="37" t="s">
        <v>55</v>
      </c>
      <c r="C71" s="38" t="s">
        <v>56</v>
      </c>
      <c r="D71" s="36"/>
    </row>
    <row r="72" spans="2:6" x14ac:dyDescent="0.2">
      <c r="B72" s="39" t="s">
        <v>57</v>
      </c>
      <c r="C72" s="38" t="s">
        <v>58</v>
      </c>
      <c r="D72" s="4"/>
      <c r="E72" s="40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42097-23BF-41BF-87FC-40EC923F3C7F}">
  <dimension ref="A1:H76"/>
  <sheetViews>
    <sheetView tabSelected="1" workbookViewId="0">
      <selection activeCell="B1" sqref="B1:D1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20.5703125" style="3" customWidth="1"/>
    <col min="6" max="6" width="23.7109375" style="3" customWidth="1"/>
    <col min="7" max="7" width="25.140625" style="3" customWidth="1"/>
    <col min="8" max="8" width="18.42578125" style="4" bestFit="1" customWidth="1"/>
    <col min="9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</row>
    <row r="5" spans="1:8" s="1" customFormat="1" ht="14.25" x14ac:dyDescent="0.2">
      <c r="A5" s="2" t="s">
        <v>1</v>
      </c>
      <c r="B5" s="2"/>
      <c r="C5" s="2"/>
      <c r="D5" s="2"/>
    </row>
    <row r="6" spans="1:8" s="1" customFormat="1" ht="14.25" x14ac:dyDescent="0.2">
      <c r="A6" s="2" t="s">
        <v>2</v>
      </c>
      <c r="B6" s="2"/>
      <c r="C6" s="2"/>
      <c r="D6" s="2"/>
      <c r="E6" s="7"/>
      <c r="F6" s="7"/>
      <c r="G6" s="7"/>
    </row>
    <row r="7" spans="1:8" s="1" customFormat="1" ht="14.25" x14ac:dyDescent="0.2">
      <c r="A7" s="2" t="s">
        <v>59</v>
      </c>
      <c r="B7" s="2"/>
      <c r="C7" s="2"/>
      <c r="D7" s="2"/>
      <c r="E7" s="7"/>
      <c r="F7" s="7"/>
      <c r="G7" s="7"/>
    </row>
    <row r="8" spans="1:8" s="1" customFormat="1" ht="14.25" x14ac:dyDescent="0.2">
      <c r="A8" s="2" t="s">
        <v>4</v>
      </c>
      <c r="B8" s="2"/>
      <c r="C8" s="2"/>
      <c r="D8" s="2"/>
      <c r="E8" s="7"/>
      <c r="F8" s="7"/>
      <c r="G8" s="7"/>
    </row>
    <row r="9" spans="1:8" ht="9.75" customHeight="1" x14ac:dyDescent="0.2"/>
    <row r="10" spans="1:8" x14ac:dyDescent="0.2">
      <c r="B10" s="9" t="s">
        <v>5</v>
      </c>
    </row>
    <row r="11" spans="1:8" x14ac:dyDescent="0.2">
      <c r="B11" s="4" t="s">
        <v>6</v>
      </c>
    </row>
    <row r="12" spans="1:8" ht="15" x14ac:dyDescent="0.25">
      <c r="B12" s="4" t="s">
        <v>7</v>
      </c>
      <c r="C12" s="10">
        <f>+[2]Banco!D31+[2]caja!C29</f>
        <v>113114639.28</v>
      </c>
      <c r="E12" s="11"/>
      <c r="F12" s="12"/>
    </row>
    <row r="13" spans="1:8" x14ac:dyDescent="0.2">
      <c r="B13" s="4" t="s">
        <v>9</v>
      </c>
      <c r="C13" s="3">
        <f>+[2]CXC!D31</f>
        <v>18159309.579999998</v>
      </c>
      <c r="E13" s="12"/>
      <c r="F13" s="12"/>
    </row>
    <row r="14" spans="1:8" ht="15" x14ac:dyDescent="0.25">
      <c r="B14" s="4" t="s">
        <v>10</v>
      </c>
      <c r="C14" s="3">
        <f>+[2]Inv.!C33</f>
        <v>423637126.81999993</v>
      </c>
      <c r="E14" s="12"/>
      <c r="F14" s="11"/>
    </row>
    <row r="15" spans="1:8" ht="15" x14ac:dyDescent="0.25">
      <c r="B15" s="4" t="s">
        <v>11</v>
      </c>
      <c r="C15" s="3">
        <v>41699129.640000001</v>
      </c>
      <c r="E15" s="11"/>
      <c r="F15" s="11"/>
    </row>
    <row r="16" spans="1:8" ht="15.75" thickBot="1" x14ac:dyDescent="0.3">
      <c r="B16" s="13" t="s">
        <v>12</v>
      </c>
      <c r="C16" s="14">
        <f>SUM(C12:C15)</f>
        <v>596610205.31999993</v>
      </c>
      <c r="D16" s="11"/>
      <c r="E16" s="11"/>
      <c r="F16" s="11"/>
      <c r="G16" s="12"/>
      <c r="H16" s="15"/>
    </row>
    <row r="17" spans="2:8" ht="20.25" customHeight="1" thickTop="1" x14ac:dyDescent="0.25">
      <c r="E17" s="11"/>
      <c r="F17"/>
      <c r="H17" s="15"/>
    </row>
    <row r="18" spans="2:8" ht="15" x14ac:dyDescent="0.25">
      <c r="B18" s="4" t="s">
        <v>13</v>
      </c>
      <c r="E18" s="11"/>
      <c r="F18" s="11"/>
      <c r="G18" s="16"/>
      <c r="H18" s="15"/>
    </row>
    <row r="19" spans="2:8" ht="15" x14ac:dyDescent="0.25">
      <c r="B19" s="4" t="s">
        <v>14</v>
      </c>
      <c r="C19" s="3">
        <f>+[2]Terreno!C31</f>
        <v>299352932</v>
      </c>
      <c r="E19" s="4"/>
      <c r="F19" s="11"/>
      <c r="G19" s="12"/>
    </row>
    <row r="20" spans="2:8" x14ac:dyDescent="0.2">
      <c r="B20" s="4" t="s">
        <v>15</v>
      </c>
      <c r="C20" s="3">
        <v>178058348</v>
      </c>
      <c r="F20" s="15"/>
      <c r="G20" s="12"/>
      <c r="H20" s="15"/>
    </row>
    <row r="21" spans="2:8" ht="15" x14ac:dyDescent="0.25">
      <c r="B21" s="4" t="s">
        <v>16</v>
      </c>
      <c r="C21" s="3">
        <v>61648060.829999998</v>
      </c>
      <c r="E21" s="11"/>
      <c r="G21" s="12"/>
      <c r="H21" s="15"/>
    </row>
    <row r="22" spans="2:8" x14ac:dyDescent="0.2">
      <c r="B22" s="4" t="s">
        <v>17</v>
      </c>
      <c r="C22" s="3">
        <v>5543326.4299999997</v>
      </c>
      <c r="E22" s="12"/>
      <c r="F22" s="17"/>
      <c r="G22" s="18"/>
      <c r="H22" s="15"/>
    </row>
    <row r="23" spans="2:8" ht="15" x14ac:dyDescent="0.25">
      <c r="B23" s="4" t="s">
        <v>18</v>
      </c>
      <c r="C23" s="3">
        <v>109726882.81999999</v>
      </c>
      <c r="E23" s="11"/>
      <c r="F23" s="17"/>
      <c r="G23" s="18"/>
      <c r="H23" s="15"/>
    </row>
    <row r="24" spans="2:8" x14ac:dyDescent="0.2">
      <c r="B24" s="4" t="s">
        <v>19</v>
      </c>
      <c r="C24" s="3">
        <v>53208942.82</v>
      </c>
      <c r="E24" s="12"/>
      <c r="F24" s="17"/>
      <c r="G24" s="18"/>
      <c r="H24" s="15"/>
    </row>
    <row r="25" spans="2:8" x14ac:dyDescent="0.2">
      <c r="B25" s="4" t="s">
        <v>20</v>
      </c>
      <c r="C25" s="19">
        <v>105443578.52</v>
      </c>
      <c r="E25" s="12"/>
      <c r="F25" s="17"/>
      <c r="G25" s="18"/>
      <c r="H25" s="15"/>
    </row>
    <row r="26" spans="2:8" ht="15" x14ac:dyDescent="0.25">
      <c r="B26" s="4" t="s">
        <v>21</v>
      </c>
      <c r="C26" s="3">
        <v>4319597884.3100004</v>
      </c>
      <c r="E26" s="20"/>
      <c r="F26" s="11"/>
      <c r="G26" s="18"/>
      <c r="H26" s="15"/>
    </row>
    <row r="27" spans="2:8" ht="15.75" thickBot="1" x14ac:dyDescent="0.3">
      <c r="B27" s="13" t="s">
        <v>22</v>
      </c>
      <c r="C27" s="14">
        <f>SUM(C19:C26)</f>
        <v>5132579955.7300005</v>
      </c>
      <c r="F27" s="41"/>
      <c r="G27" s="18"/>
    </row>
    <row r="28" spans="2:8" ht="12" customHeight="1" thickTop="1" x14ac:dyDescent="0.2">
      <c r="E28" s="4"/>
      <c r="G28" s="18"/>
    </row>
    <row r="29" spans="2:8" x14ac:dyDescent="0.2">
      <c r="B29" s="4" t="s">
        <v>23</v>
      </c>
      <c r="E29" s="12"/>
      <c r="F29" s="22"/>
      <c r="G29" s="18"/>
    </row>
    <row r="30" spans="2:8" ht="15" x14ac:dyDescent="0.25">
      <c r="B30" s="4" t="s">
        <v>24</v>
      </c>
      <c r="C30" s="3">
        <f>+[2]Depreciacion!D19</f>
        <v>80599293.810000002</v>
      </c>
      <c r="E30" s="41"/>
      <c r="F30" s="11"/>
      <c r="G30" s="18"/>
    </row>
    <row r="31" spans="2:8" x14ac:dyDescent="0.2">
      <c r="B31" s="4" t="s">
        <v>25</v>
      </c>
      <c r="C31" s="3">
        <f>+'[2]Apilc Depreciacion'!D27</f>
        <v>45943408.93</v>
      </c>
      <c r="E31" s="20"/>
      <c r="F31" s="22"/>
      <c r="G31" s="18"/>
    </row>
    <row r="32" spans="2:8" x14ac:dyDescent="0.2">
      <c r="B32" s="4" t="s">
        <v>26</v>
      </c>
      <c r="C32" s="3">
        <f>+[2]Depreciacion!D21</f>
        <v>2972083.77</v>
      </c>
      <c r="E32" s="20"/>
    </row>
    <row r="33" spans="2:8" x14ac:dyDescent="0.2">
      <c r="B33" s="4" t="s">
        <v>27</v>
      </c>
      <c r="C33" s="3">
        <f>+[2]Depreciacion!D23</f>
        <v>48725155.350000001</v>
      </c>
      <c r="E33" s="20"/>
    </row>
    <row r="34" spans="2:8" ht="19.5" customHeight="1" x14ac:dyDescent="0.2">
      <c r="B34" s="4" t="s">
        <v>28</v>
      </c>
      <c r="C34" s="3">
        <f>+[2]Depreciacion!D24</f>
        <v>2073620.56</v>
      </c>
      <c r="F34" s="23"/>
    </row>
    <row r="35" spans="2:8" ht="19.5" customHeight="1" x14ac:dyDescent="0.2">
      <c r="B35" s="4" t="s">
        <v>29</v>
      </c>
      <c r="C35" s="3">
        <f>+[2]Depreciacion!D25</f>
        <v>39306897.189999998</v>
      </c>
    </row>
    <row r="36" spans="2:8" ht="19.5" customHeight="1" x14ac:dyDescent="0.2">
      <c r="B36" s="4" t="s">
        <v>30</v>
      </c>
      <c r="C36" s="3">
        <f>+[2]Depreciacion!D26</f>
        <v>21162821.190000001</v>
      </c>
    </row>
    <row r="37" spans="2:8" ht="19.5" customHeight="1" x14ac:dyDescent="0.25">
      <c r="B37" s="4" t="s">
        <v>31</v>
      </c>
      <c r="C37" s="3">
        <f>+[2]Depreciacion!D27</f>
        <v>5237877.8</v>
      </c>
      <c r="F37" s="42"/>
    </row>
    <row r="38" spans="2:8" ht="17.25" customHeight="1" x14ac:dyDescent="0.25">
      <c r="B38" s="4" t="s">
        <v>32</v>
      </c>
      <c r="C38" s="3">
        <f>+[2]Depreciacion!D28</f>
        <v>828850.72</v>
      </c>
      <c r="E38" s="20"/>
      <c r="F38"/>
      <c r="G38" s="11"/>
    </row>
    <row r="39" spans="2:8" ht="17.25" customHeight="1" x14ac:dyDescent="0.25">
      <c r="B39" s="4" t="s">
        <v>33</v>
      </c>
      <c r="C39" s="3">
        <f>+[2]Depreciacion!D29</f>
        <v>2848664580.1300001</v>
      </c>
      <c r="E39" s="20"/>
      <c r="F39"/>
      <c r="G39" s="11"/>
    </row>
    <row r="40" spans="2:8" ht="17.25" customHeight="1" x14ac:dyDescent="0.25">
      <c r="B40" s="4" t="s">
        <v>34</v>
      </c>
      <c r="C40" s="3">
        <f>+[2]Depreciacion!D22</f>
        <v>48161326.560000002</v>
      </c>
      <c r="E40" s="20"/>
      <c r="F40" s="43"/>
      <c r="G40" s="11"/>
      <c r="H40" s="15"/>
    </row>
    <row r="41" spans="2:8" ht="15" x14ac:dyDescent="0.25">
      <c r="B41" s="13" t="s">
        <v>35</v>
      </c>
      <c r="C41" s="24">
        <f>SUM(C30:C40)</f>
        <v>3143675916.0100002</v>
      </c>
      <c r="E41" s="25"/>
      <c r="F41"/>
      <c r="G41" s="11"/>
    </row>
    <row r="42" spans="2:8" ht="9.75" customHeight="1" x14ac:dyDescent="0.25">
      <c r="F42"/>
      <c r="G42" s="11"/>
    </row>
    <row r="43" spans="2:8" ht="15.75" thickBot="1" x14ac:dyDescent="0.3">
      <c r="B43" s="4" t="s">
        <v>36</v>
      </c>
      <c r="C43" s="26">
        <f>SUM(C27+C45-C41)</f>
        <v>2033168855.4800005</v>
      </c>
      <c r="E43" s="12"/>
      <c r="F43"/>
      <c r="G43" s="11"/>
      <c r="H43" s="3"/>
    </row>
    <row r="44" spans="2:8" ht="15.75" thickTop="1" x14ac:dyDescent="0.25">
      <c r="C44" s="4"/>
      <c r="E44" s="11"/>
      <c r="F44" s="44"/>
      <c r="G44" s="45"/>
      <c r="H44" s="3"/>
    </row>
    <row r="45" spans="2:8" ht="12" customHeight="1" x14ac:dyDescent="0.25">
      <c r="B45" s="4" t="s">
        <v>37</v>
      </c>
      <c r="C45" s="3">
        <v>44264815.759999998</v>
      </c>
      <c r="F45" s="46"/>
      <c r="G45" s="47"/>
    </row>
    <row r="46" spans="2:8" x14ac:dyDescent="0.2">
      <c r="B46" s="4" t="s">
        <v>38</v>
      </c>
      <c r="C46" s="28">
        <f>+'[2]Otros activos'!$B$27</f>
        <v>166000.00049999999</v>
      </c>
      <c r="F46" s="29"/>
    </row>
    <row r="47" spans="2:8" ht="7.5" customHeight="1" x14ac:dyDescent="0.2"/>
    <row r="48" spans="2:8" ht="13.5" thickBot="1" x14ac:dyDescent="0.25">
      <c r="B48" s="13" t="s">
        <v>39</v>
      </c>
      <c r="C48" s="30">
        <f>SUM(C16+C27-C41+C45+C46)</f>
        <v>2629945060.8005004</v>
      </c>
      <c r="G48" s="4"/>
      <c r="H48" s="12"/>
    </row>
    <row r="49" spans="2:8" ht="9" customHeight="1" thickTop="1" x14ac:dyDescent="0.25">
      <c r="E49" s="11"/>
    </row>
    <row r="50" spans="2:8" x14ac:dyDescent="0.2">
      <c r="B50" s="9" t="s">
        <v>40</v>
      </c>
      <c r="H50" s="15"/>
    </row>
    <row r="51" spans="2:8" x14ac:dyDescent="0.2">
      <c r="B51" s="4" t="s">
        <v>41</v>
      </c>
      <c r="C51" s="31"/>
      <c r="E51" s="12"/>
    </row>
    <row r="52" spans="2:8" x14ac:dyDescent="0.2">
      <c r="B52" s="4" t="s">
        <v>42</v>
      </c>
      <c r="C52" s="3">
        <f>+[2]CXP!D112</f>
        <v>776743927.47000003</v>
      </c>
      <c r="D52" s="15"/>
    </row>
    <row r="53" spans="2:8" x14ac:dyDescent="0.2">
      <c r="B53" s="4" t="s">
        <v>43</v>
      </c>
      <c r="C53" s="3">
        <f>+'[2]Acum.  por pagar'!B23</f>
        <v>3710488.26</v>
      </c>
      <c r="D53" s="15"/>
      <c r="F53" s="12"/>
    </row>
    <row r="54" spans="2:8" ht="13.5" thickBot="1" x14ac:dyDescent="0.25">
      <c r="B54" s="4" t="s">
        <v>44</v>
      </c>
      <c r="C54" s="32">
        <f>SUM(C52:C53)</f>
        <v>780454415.73000002</v>
      </c>
      <c r="D54" s="15"/>
    </row>
    <row r="55" spans="2:8" ht="17.25" customHeight="1" thickTop="1" x14ac:dyDescent="0.25">
      <c r="D55" s="15"/>
      <c r="E55" s="11"/>
      <c r="F55" s="11"/>
    </row>
    <row r="56" spans="2:8" ht="11.25" customHeight="1" x14ac:dyDescent="0.2">
      <c r="B56" s="4" t="s">
        <v>45</v>
      </c>
      <c r="E56" s="15"/>
      <c r="F56" s="12"/>
    </row>
    <row r="57" spans="2:8" ht="11.25" customHeight="1" x14ac:dyDescent="0.25">
      <c r="B57" s="13" t="s">
        <v>46</v>
      </c>
      <c r="C57" s="33">
        <f>SUM(C54+C56)</f>
        <v>780454415.73000002</v>
      </c>
      <c r="E57" s="15"/>
      <c r="F57" s="11"/>
    </row>
    <row r="58" spans="2:8" ht="15" x14ac:dyDescent="0.25">
      <c r="B58" s="9" t="s">
        <v>47</v>
      </c>
      <c r="D58" s="4"/>
      <c r="F58" s="11"/>
    </row>
    <row r="59" spans="2:8" ht="15" x14ac:dyDescent="0.25">
      <c r="B59" s="4" t="s">
        <v>48</v>
      </c>
      <c r="C59" s="12">
        <f>+[2]Utilidad!B22</f>
        <v>415996863.55000001</v>
      </c>
      <c r="D59" s="4"/>
      <c r="E59" s="11"/>
      <c r="F59" s="11"/>
    </row>
    <row r="60" spans="2:8" x14ac:dyDescent="0.2">
      <c r="B60" s="4" t="s">
        <v>49</v>
      </c>
      <c r="C60" s="12">
        <f>+[2]Utilidad!B25+[2]Utilidad!B26</f>
        <v>1476204336.3199999</v>
      </c>
      <c r="E60" s="20"/>
    </row>
    <row r="61" spans="2:8" ht="15" x14ac:dyDescent="0.25">
      <c r="B61" s="4" t="s">
        <v>50</v>
      </c>
      <c r="C61" s="12">
        <v>-42710554.799999997</v>
      </c>
      <c r="E61" s="12"/>
      <c r="F61" s="11"/>
    </row>
    <row r="62" spans="2:8" ht="15.75" thickBot="1" x14ac:dyDescent="0.3">
      <c r="B62" s="4" t="s">
        <v>51</v>
      </c>
      <c r="C62" s="34">
        <f>SUM(C58:C61)</f>
        <v>1849490645.0699999</v>
      </c>
      <c r="E62" s="15"/>
      <c r="F62" s="11"/>
    </row>
    <row r="63" spans="2:8" ht="16.5" thickTop="1" thickBot="1" x14ac:dyDescent="0.3">
      <c r="B63" s="13" t="s">
        <v>52</v>
      </c>
      <c r="C63" s="30">
        <f>SUM(C57+C62)</f>
        <v>2629945060.8000002</v>
      </c>
      <c r="D63" s="11"/>
      <c r="E63" s="11"/>
      <c r="F63" s="11"/>
    </row>
    <row r="64" spans="2:8" ht="15.75" thickTop="1" x14ac:dyDescent="0.25">
      <c r="C64" s="12"/>
      <c r="E64" s="11"/>
      <c r="F64" s="12"/>
    </row>
    <row r="65" spans="2:6" x14ac:dyDescent="0.2">
      <c r="C65" s="12"/>
      <c r="F65" s="12"/>
    </row>
    <row r="66" spans="2:6" x14ac:dyDescent="0.2">
      <c r="C66" s="12"/>
      <c r="F66" s="12"/>
    </row>
    <row r="67" spans="2:6" x14ac:dyDescent="0.2">
      <c r="C67" s="12"/>
      <c r="F67" s="12"/>
    </row>
    <row r="68" spans="2:6" x14ac:dyDescent="0.2">
      <c r="C68" s="12"/>
      <c r="F68" s="12"/>
    </row>
    <row r="69" spans="2:6" x14ac:dyDescent="0.2">
      <c r="C69" s="12"/>
      <c r="F69" s="12"/>
    </row>
    <row r="70" spans="2:6" x14ac:dyDescent="0.2">
      <c r="B70" s="9" t="s">
        <v>60</v>
      </c>
      <c r="C70" s="35" t="s">
        <v>54</v>
      </c>
      <c r="D70" s="36"/>
    </row>
    <row r="71" spans="2:6" x14ac:dyDescent="0.2">
      <c r="B71" s="37" t="s">
        <v>55</v>
      </c>
      <c r="C71" s="38" t="s">
        <v>56</v>
      </c>
      <c r="D71" s="36"/>
    </row>
    <row r="72" spans="2:6" x14ac:dyDescent="0.2">
      <c r="B72" s="39" t="s">
        <v>61</v>
      </c>
      <c r="C72" s="38" t="s">
        <v>58</v>
      </c>
      <c r="D72" s="4"/>
      <c r="E72" s="40"/>
    </row>
    <row r="73" spans="2:6" x14ac:dyDescent="0.2">
      <c r="C73" s="4"/>
      <c r="D73" s="4"/>
    </row>
    <row r="74" spans="2:6" x14ac:dyDescent="0.2">
      <c r="C74" s="12"/>
      <c r="D74" s="4"/>
    </row>
    <row r="75" spans="2:6" x14ac:dyDescent="0.2">
      <c r="C75" s="12"/>
      <c r="D75" s="4"/>
    </row>
    <row r="76" spans="2:6" x14ac:dyDescent="0.2">
      <c r="E76" s="15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 2021</vt:lpstr>
      <vt:lpstr>enero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2022-02-11T13:59:52Z</dcterms:created>
  <dcterms:modified xsi:type="dcterms:W3CDTF">2022-02-11T14:03:25Z</dcterms:modified>
</cp:coreProperties>
</file>