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2\LIBRE ACCESO DE INFORMACION - 2022\"/>
    </mc:Choice>
  </mc:AlternateContent>
  <xr:revisionPtr revIDLastSave="0" documentId="13_ncr:1_{7F8719CD-B5AA-4F05-AE51-50D1BEDA0C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Ejecución 2022 (2)" sheetId="18" r:id="rId1"/>
    <sheet name="Plantilla Ejecución 2022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7" l="1"/>
  <c r="P52" i="18"/>
  <c r="H51" i="18"/>
  <c r="G51" i="18"/>
  <c r="F51" i="18"/>
  <c r="E51" i="18"/>
  <c r="N50" i="18"/>
  <c r="N53" i="18" s="1"/>
  <c r="M50" i="18"/>
  <c r="M53" i="18" s="1"/>
  <c r="L50" i="18"/>
  <c r="L53" i="18" s="1"/>
  <c r="K50" i="18"/>
  <c r="K53" i="18" s="1"/>
  <c r="E50" i="18"/>
  <c r="E53" i="18" s="1"/>
  <c r="P49" i="18"/>
  <c r="D49" i="18"/>
  <c r="P48" i="18"/>
  <c r="D48" i="18"/>
  <c r="P47" i="18"/>
  <c r="D47" i="18"/>
  <c r="P46" i="18"/>
  <c r="D46" i="18"/>
  <c r="N45" i="18"/>
  <c r="J45" i="18"/>
  <c r="H45" i="18"/>
  <c r="G45" i="18"/>
  <c r="P45" i="18" s="1"/>
  <c r="C45" i="18"/>
  <c r="B45" i="18"/>
  <c r="D45" i="18" s="1"/>
  <c r="P44" i="18"/>
  <c r="D44" i="18"/>
  <c r="P43" i="18"/>
  <c r="D43" i="18"/>
  <c r="P42" i="18"/>
  <c r="D42" i="18"/>
  <c r="P41" i="18"/>
  <c r="D41" i="18"/>
  <c r="P40" i="18"/>
  <c r="D40" i="18"/>
  <c r="P39" i="18"/>
  <c r="D39" i="18"/>
  <c r="P38" i="18"/>
  <c r="D38" i="18"/>
  <c r="P37" i="18"/>
  <c r="D37" i="18"/>
  <c r="P36" i="18"/>
  <c r="D36" i="18"/>
  <c r="N35" i="18"/>
  <c r="M35" i="18"/>
  <c r="L35" i="18"/>
  <c r="K35" i="18"/>
  <c r="J35" i="18"/>
  <c r="I35" i="18"/>
  <c r="H35" i="18"/>
  <c r="G35" i="18"/>
  <c r="F35" i="18"/>
  <c r="E35" i="18"/>
  <c r="C35" i="18"/>
  <c r="B35" i="18"/>
  <c r="D35" i="18" s="1"/>
  <c r="P34" i="18"/>
  <c r="D34" i="18"/>
  <c r="P33" i="18"/>
  <c r="D33" i="18"/>
  <c r="P32" i="18"/>
  <c r="D32" i="18"/>
  <c r="P31" i="18"/>
  <c r="D31" i="18"/>
  <c r="P30" i="18"/>
  <c r="D30" i="18"/>
  <c r="P29" i="18"/>
  <c r="D29" i="18"/>
  <c r="P28" i="18"/>
  <c r="D28" i="18"/>
  <c r="P27" i="18"/>
  <c r="D27" i="18"/>
  <c r="N26" i="18"/>
  <c r="M26" i="18"/>
  <c r="L26" i="18"/>
  <c r="K26" i="18"/>
  <c r="P26" i="18" s="1"/>
  <c r="J26" i="18"/>
  <c r="I26" i="18"/>
  <c r="H26" i="18"/>
  <c r="G26" i="18"/>
  <c r="F26" i="18"/>
  <c r="E26" i="18"/>
  <c r="C26" i="18"/>
  <c r="B26" i="18"/>
  <c r="P25" i="18"/>
  <c r="D25" i="18"/>
  <c r="P24" i="18"/>
  <c r="D24" i="18"/>
  <c r="P23" i="18"/>
  <c r="D23" i="18"/>
  <c r="P22" i="18"/>
  <c r="D22" i="18"/>
  <c r="P21" i="18"/>
  <c r="D21" i="18"/>
  <c r="P20" i="18"/>
  <c r="D20" i="18"/>
  <c r="P19" i="18"/>
  <c r="D19" i="18"/>
  <c r="P18" i="18"/>
  <c r="D18" i="18"/>
  <c r="P17" i="18"/>
  <c r="D17" i="18"/>
  <c r="N16" i="18"/>
  <c r="M16" i="18"/>
  <c r="L16" i="18"/>
  <c r="K16" i="18"/>
  <c r="J16" i="18"/>
  <c r="I16" i="18"/>
  <c r="H16" i="18"/>
  <c r="G16" i="18"/>
  <c r="F16" i="18"/>
  <c r="E16" i="18"/>
  <c r="C16" i="18"/>
  <c r="B16" i="18"/>
  <c r="P15" i="18"/>
  <c r="D15" i="18"/>
  <c r="P14" i="18"/>
  <c r="D14" i="18"/>
  <c r="P13" i="18"/>
  <c r="D13" i="18"/>
  <c r="P12" i="18"/>
  <c r="D12" i="18"/>
  <c r="P11" i="18"/>
  <c r="D11" i="18"/>
  <c r="N10" i="18"/>
  <c r="M10" i="18"/>
  <c r="L10" i="18"/>
  <c r="K10" i="18"/>
  <c r="J10" i="18"/>
  <c r="I10" i="18"/>
  <c r="H10" i="18"/>
  <c r="G10" i="18"/>
  <c r="F10" i="18"/>
  <c r="E10" i="18"/>
  <c r="C10" i="18"/>
  <c r="B10" i="18"/>
  <c r="P61" i="17"/>
  <c r="P60" i="17"/>
  <c r="P53" i="17"/>
  <c r="P54" i="17"/>
  <c r="P55" i="17"/>
  <c r="P56" i="17"/>
  <c r="P52" i="17"/>
  <c r="P51" i="17"/>
  <c r="P28" i="17"/>
  <c r="P29" i="17"/>
  <c r="P30" i="17"/>
  <c r="P31" i="17"/>
  <c r="P32" i="17"/>
  <c r="P33" i="17"/>
  <c r="P34" i="17"/>
  <c r="P27" i="17"/>
  <c r="P26" i="17"/>
  <c r="P17" i="17"/>
  <c r="P18" i="17"/>
  <c r="P19" i="17"/>
  <c r="P20" i="17"/>
  <c r="P21" i="17"/>
  <c r="P22" i="17"/>
  <c r="P23" i="17"/>
  <c r="P24" i="17"/>
  <c r="P25" i="17"/>
  <c r="P11" i="17"/>
  <c r="P12" i="17"/>
  <c r="P13" i="17"/>
  <c r="P14" i="17"/>
  <c r="P15" i="17"/>
  <c r="P16" i="17"/>
  <c r="K16" i="17"/>
  <c r="J61" i="17"/>
  <c r="H51" i="17"/>
  <c r="C16" i="17"/>
  <c r="D52" i="17"/>
  <c r="D53" i="17"/>
  <c r="D54" i="17"/>
  <c r="D55" i="17"/>
  <c r="D56" i="17"/>
  <c r="D57" i="17"/>
  <c r="D58" i="17"/>
  <c r="D59" i="17"/>
  <c r="D60" i="17"/>
  <c r="D28" i="17"/>
  <c r="D29" i="17"/>
  <c r="D30" i="17"/>
  <c r="D31" i="17"/>
  <c r="D32" i="17"/>
  <c r="D33" i="17"/>
  <c r="D34" i="17"/>
  <c r="D27" i="17"/>
  <c r="D62" i="17"/>
  <c r="D63" i="17"/>
  <c r="D64" i="17"/>
  <c r="D65" i="17"/>
  <c r="C51" i="17"/>
  <c r="E51" i="17"/>
  <c r="F51" i="17"/>
  <c r="G51" i="17"/>
  <c r="I51" i="17"/>
  <c r="J51" i="17"/>
  <c r="K51" i="17"/>
  <c r="L51" i="17"/>
  <c r="M51" i="17"/>
  <c r="N51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7" i="17"/>
  <c r="P58" i="17"/>
  <c r="P59" i="17"/>
  <c r="P62" i="17"/>
  <c r="P63" i="17"/>
  <c r="P64" i="17"/>
  <c r="P65" i="17"/>
  <c r="P66" i="17"/>
  <c r="P67" i="17"/>
  <c r="P68" i="17"/>
  <c r="P70" i="17"/>
  <c r="P71" i="17"/>
  <c r="P72" i="17"/>
  <c r="P74" i="17"/>
  <c r="P75" i="17"/>
  <c r="P76" i="17"/>
  <c r="P77" i="17"/>
  <c r="P78" i="17"/>
  <c r="P79" i="17"/>
  <c r="P80" i="17"/>
  <c r="P81" i="17"/>
  <c r="P82" i="17"/>
  <c r="P83" i="17"/>
  <c r="P85" i="17"/>
  <c r="C69" i="17"/>
  <c r="C61" i="17"/>
  <c r="B61" i="17"/>
  <c r="B51" i="17"/>
  <c r="B26" i="17"/>
  <c r="B16" i="17"/>
  <c r="B10" i="17"/>
  <c r="H84" i="17"/>
  <c r="G84" i="17"/>
  <c r="F84" i="17"/>
  <c r="E84" i="17"/>
  <c r="N73" i="17"/>
  <c r="N86" i="17" s="1"/>
  <c r="M73" i="17"/>
  <c r="M86" i="17" s="1"/>
  <c r="L73" i="17"/>
  <c r="L86" i="17" s="1"/>
  <c r="K73" i="17"/>
  <c r="K86" i="17" s="1"/>
  <c r="E73" i="17"/>
  <c r="H69" i="17"/>
  <c r="G69" i="17"/>
  <c r="N61" i="17"/>
  <c r="H61" i="17"/>
  <c r="G61" i="17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J16" i="17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P10" i="18" l="1"/>
  <c r="D26" i="18"/>
  <c r="C50" i="18"/>
  <c r="C53" i="18" s="1"/>
  <c r="P51" i="18"/>
  <c r="P35" i="18"/>
  <c r="G50" i="18"/>
  <c r="G53" i="18" s="1"/>
  <c r="I50" i="18"/>
  <c r="I53" i="18" s="1"/>
  <c r="B50" i="18"/>
  <c r="B53" i="18" s="1"/>
  <c r="P16" i="18"/>
  <c r="F53" i="18"/>
  <c r="H50" i="18"/>
  <c r="H53" i="18" s="1"/>
  <c r="J50" i="18"/>
  <c r="J53" i="18" s="1"/>
  <c r="D16" i="18"/>
  <c r="D10" i="18"/>
  <c r="D50" i="18" s="1"/>
  <c r="D53" i="18" s="1"/>
  <c r="F50" i="18"/>
  <c r="P50" i="18" s="1"/>
  <c r="P69" i="17"/>
  <c r="D61" i="17"/>
  <c r="J73" i="17"/>
  <c r="J86" i="17" s="1"/>
  <c r="D51" i="17"/>
  <c r="D10" i="17"/>
  <c r="D26" i="17"/>
  <c r="D16" i="17"/>
  <c r="B73" i="17"/>
  <c r="B86" i="17" s="1"/>
  <c r="E86" i="17"/>
  <c r="P84" i="17"/>
  <c r="C73" i="17"/>
  <c r="C86" i="17" s="1"/>
  <c r="I73" i="17"/>
  <c r="I86" i="17" s="1"/>
  <c r="F73" i="17"/>
  <c r="H73" i="17"/>
  <c r="H86" i="17" s="1"/>
  <c r="G73" i="17"/>
  <c r="F86" i="17"/>
  <c r="P53" i="18" l="1"/>
  <c r="D73" i="17"/>
  <c r="D86" i="17" s="1"/>
  <c r="G86" i="17"/>
  <c r="P86" i="17" s="1"/>
  <c r="P73" i="17"/>
</calcChain>
</file>

<file path=xl/sharedStrings.xml><?xml version="1.0" encoding="utf-8"?>
<sst xmlns="http://schemas.openxmlformats.org/spreadsheetml/2006/main" count="186" uniqueCount="108">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</sst>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9" xfId="0" applyFont="1" applyBorder="1"/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1" fillId="0" borderId="8" xfId="1" applyFont="1" applyBorder="1" applyAlignment="1">
      <alignment horizontal="left" vertical="center" wrapText="1"/>
    </xf>
    <xf numFmtId="0" fontId="12" fillId="0" borderId="1" xfId="0" applyFont="1" applyBorder="1"/>
    <xf numFmtId="43" fontId="11" fillId="0" borderId="1" xfId="1" applyFont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 indent="2"/>
    </xf>
    <xf numFmtId="43" fontId="12" fillId="0" borderId="7" xfId="1" applyFont="1" applyBorder="1" applyAlignment="1">
      <alignment horizontal="left" vertical="center" wrapText="1" indent="2"/>
    </xf>
    <xf numFmtId="43" fontId="12" fillId="0" borderId="1" xfId="1" applyFont="1" applyBorder="1" applyAlignment="1">
      <alignment horizontal="left" vertical="center" wrapText="1" indent="2"/>
    </xf>
    <xf numFmtId="43" fontId="12" fillId="0" borderId="1" xfId="1" applyFont="1" applyFill="1" applyBorder="1" applyAlignment="1">
      <alignment horizontal="right"/>
    </xf>
    <xf numFmtId="43" fontId="12" fillId="0" borderId="2" xfId="0" applyNumberFormat="1" applyFont="1" applyBorder="1"/>
    <xf numFmtId="43" fontId="12" fillId="0" borderId="1" xfId="1" applyFont="1" applyBorder="1"/>
    <xf numFmtId="43" fontId="12" fillId="0" borderId="8" xfId="1" applyFont="1" applyBorder="1"/>
    <xf numFmtId="43" fontId="12" fillId="0" borderId="1" xfId="0" applyNumberFormat="1" applyFont="1" applyBorder="1"/>
    <xf numFmtId="43" fontId="12" fillId="0" borderId="1" xfId="1" applyFont="1" applyBorder="1" applyAlignment="1">
      <alignment horizontal="right" vertical="center" wrapText="1"/>
    </xf>
    <xf numFmtId="43" fontId="12" fillId="0" borderId="2" xfId="1" applyFont="1" applyBorder="1"/>
    <xf numFmtId="43" fontId="11" fillId="0" borderId="1" xfId="1" applyFont="1" applyBorder="1"/>
    <xf numFmtId="43" fontId="11" fillId="0" borderId="3" xfId="1" applyFont="1" applyBorder="1"/>
    <xf numFmtId="43" fontId="11" fillId="0" borderId="8" xfId="1" applyFont="1" applyBorder="1"/>
    <xf numFmtId="43" fontId="12" fillId="0" borderId="1" xfId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11" fillId="0" borderId="2" xfId="1" applyFont="1" applyBorder="1"/>
    <xf numFmtId="0" fontId="12" fillId="0" borderId="2" xfId="0" applyFont="1" applyBorder="1"/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3" fontId="0" fillId="0" borderId="9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153982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6EB84E-E447-44DC-9816-FB81D03FE2CF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9867900" y="19050"/>
          <a:ext cx="1916107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115026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EC49212-30ED-462A-9449-8811733FD0BC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186433" y="34017"/>
          <a:ext cx="1425392" cy="1000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3F10EF42-C964-4FD2-9070-C6A23C2935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153982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115025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668126" y="34017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CF0A-0189-4B10-8D15-96D8DF726D6F}">
  <dimension ref="A1:AA63"/>
  <sheetViews>
    <sheetView showGridLines="0" showWhiteSpace="0" view="pageLayout" topLeftCell="G17" zoomScale="112" zoomScalePageLayoutView="112" workbookViewId="0">
      <selection activeCell="R26" sqref="R26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customWidth="1"/>
    <col min="4" max="4" width="14.7109375" style="10" customWidth="1"/>
    <col min="5" max="5" width="13" customWidth="1"/>
    <col min="6" max="6" width="12.140625" customWidth="1"/>
    <col min="7" max="9" width="12.28515625" customWidth="1"/>
    <col min="10" max="10" width="12.28515625" style="2" customWidth="1"/>
    <col min="11" max="11" width="12.42578125" style="2" customWidth="1"/>
    <col min="12" max="12" width="12.140625" customWidth="1"/>
    <col min="13" max="13" width="12" customWidth="1"/>
    <col min="14" max="14" width="4" style="2" hidden="1" customWidth="1"/>
    <col min="15" max="15" width="12.5703125" style="2" customWidth="1"/>
    <col min="16" max="16" width="13.140625" style="6" customWidth="1"/>
    <col min="17" max="17" width="16.7109375" customWidth="1"/>
    <col min="18" max="19" width="6" customWidth="1"/>
    <col min="20" max="25" width="6" bestFit="1" customWidth="1"/>
    <col min="26" max="27" width="7" bestFit="1" customWidth="1"/>
  </cols>
  <sheetData>
    <row r="1" spans="1:27" ht="18.75" x14ac:dyDescent="0.25">
      <c r="A1" s="74" t="s">
        <v>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0"/>
    </row>
    <row r="2" spans="1:27" ht="15.75" x14ac:dyDescent="0.25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1"/>
    </row>
    <row r="3" spans="1:27" x14ac:dyDescent="0.25">
      <c r="A3" s="76" t="s">
        <v>103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2"/>
    </row>
    <row r="4" spans="1:27" x14ac:dyDescent="0.25">
      <c r="N4" s="2" t="s">
        <v>96</v>
      </c>
    </row>
    <row r="5" spans="1:27" ht="15" customHeight="1" x14ac:dyDescent="0.25">
      <c r="A5" s="76" t="s">
        <v>102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2"/>
    </row>
    <row r="6" spans="1:27" x14ac:dyDescent="0.25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3"/>
    </row>
    <row r="7" spans="1:27" ht="15" hidden="1" customHeight="1" x14ac:dyDescent="0.25">
      <c r="A7" s="78"/>
      <c r="B7" s="78"/>
      <c r="C7" s="78"/>
      <c r="D7" s="78"/>
      <c r="E7" s="78"/>
      <c r="F7" s="78"/>
      <c r="G7" s="78"/>
      <c r="N7" s="2" t="s">
        <v>96</v>
      </c>
    </row>
    <row r="8" spans="1:27" ht="36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87</v>
      </c>
      <c r="O8" s="23" t="s">
        <v>107</v>
      </c>
      <c r="P8" s="24" t="s">
        <v>88</v>
      </c>
      <c r="Z8" s="4"/>
      <c r="AA8" s="4"/>
    </row>
    <row r="9" spans="1:27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8"/>
      <c r="O9" s="26"/>
      <c r="P9" s="29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5" t="s">
        <v>2</v>
      </c>
      <c r="B10" s="26">
        <f>SUM(B11:B15)</f>
        <v>1057904430</v>
      </c>
      <c r="C10" s="26">
        <f t="shared" ref="C10:D10" si="0">SUM(C11:C15)</f>
        <v>45000000</v>
      </c>
      <c r="D10" s="26">
        <f t="shared" si="0"/>
        <v>1102904430</v>
      </c>
      <c r="E10" s="30">
        <f>SUM(E11:E15)</f>
        <v>76537168.319999993</v>
      </c>
      <c r="F10" s="31">
        <f>SUM(F11:F15)</f>
        <v>76617711.140000001</v>
      </c>
      <c r="G10" s="30">
        <f t="shared" ref="G10:M10" si="1">SUM(G11:G15)</f>
        <v>77113707.650000006</v>
      </c>
      <c r="H10" s="30">
        <f>SUM(H11:H15)</f>
        <v>140866491.42000002</v>
      </c>
      <c r="I10" s="30">
        <f t="shared" si="1"/>
        <v>76033532.859999999</v>
      </c>
      <c r="J10" s="30">
        <f t="shared" si="1"/>
        <v>76638287.079999998</v>
      </c>
      <c r="K10" s="30">
        <f t="shared" si="1"/>
        <v>113960058.31</v>
      </c>
      <c r="L10" s="30">
        <f>SUM(L11:L15)</f>
        <v>83507362.810000002</v>
      </c>
      <c r="M10" s="30">
        <f t="shared" si="1"/>
        <v>76178841.390000001</v>
      </c>
      <c r="N10" s="32">
        <f>SUM(N11:N15)</f>
        <v>0</v>
      </c>
      <c r="O10" s="30">
        <v>140993781.77000001</v>
      </c>
      <c r="P10" s="33">
        <f>SUM(E10+F10+G10+H10+I10+J10+K10+L10+M10+O10)</f>
        <v>938446942.74999988</v>
      </c>
      <c r="Q10" s="4"/>
      <c r="R10" s="3"/>
    </row>
    <row r="11" spans="1:27" x14ac:dyDescent="0.25">
      <c r="A11" s="34" t="s">
        <v>3</v>
      </c>
      <c r="B11" s="35">
        <v>847459770</v>
      </c>
      <c r="C11" s="35">
        <v>45000000</v>
      </c>
      <c r="D11" s="36">
        <f>SUM(B11:C11)</f>
        <v>892459770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40"/>
      <c r="O11" s="39">
        <v>64569793.240000002</v>
      </c>
      <c r="P11" s="41">
        <f t="shared" ref="P11:P15" si="2">SUM(E11+F11+G11+H11+I11+J11+K11+L11+M11+O11)</f>
        <v>702749432.63</v>
      </c>
    </row>
    <row r="12" spans="1:27" x14ac:dyDescent="0.25">
      <c r="A12" s="34" t="s">
        <v>4</v>
      </c>
      <c r="B12" s="36">
        <v>89740000</v>
      </c>
      <c r="C12" s="36"/>
      <c r="D12" s="36">
        <f t="shared" ref="D12:D15" si="3">SUM(B12:C12)</f>
        <v>89740000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40"/>
      <c r="O12" s="39">
        <v>66481329.009999998</v>
      </c>
      <c r="P12" s="41">
        <f t="shared" si="2"/>
        <v>135944063.94</v>
      </c>
    </row>
    <row r="13" spans="1:27" x14ac:dyDescent="0.25">
      <c r="A13" s="34" t="s">
        <v>37</v>
      </c>
      <c r="B13" s="36">
        <v>438000</v>
      </c>
      <c r="C13" s="36"/>
      <c r="D13" s="36">
        <f t="shared" si="3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40"/>
      <c r="O13" s="39">
        <v>36750</v>
      </c>
      <c r="P13" s="41">
        <f t="shared" si="2"/>
        <v>367204.74</v>
      </c>
    </row>
    <row r="14" spans="1:27" x14ac:dyDescent="0.25">
      <c r="A14" s="34" t="s">
        <v>5</v>
      </c>
      <c r="B14" s="36"/>
      <c r="C14" s="36"/>
      <c r="D14" s="36">
        <f t="shared" si="3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40"/>
      <c r="O14" s="39">
        <v>0</v>
      </c>
      <c r="P14" s="41">
        <f t="shared" si="2"/>
        <v>0</v>
      </c>
    </row>
    <row r="15" spans="1:27" ht="18" x14ac:dyDescent="0.25">
      <c r="A15" s="34" t="s">
        <v>6</v>
      </c>
      <c r="B15" s="36">
        <v>120266660</v>
      </c>
      <c r="C15" s="36"/>
      <c r="D15" s="36">
        <f t="shared" si="3"/>
        <v>120266660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40"/>
      <c r="O15" s="39">
        <v>9905909.5199999996</v>
      </c>
      <c r="P15" s="41">
        <f t="shared" si="2"/>
        <v>99386241.439999998</v>
      </c>
      <c r="Q15" s="4"/>
    </row>
    <row r="16" spans="1:27" x14ac:dyDescent="0.25">
      <c r="A16" s="25" t="s">
        <v>7</v>
      </c>
      <c r="B16" s="26">
        <f>SUM(B17:B25)</f>
        <v>410794307</v>
      </c>
      <c r="C16" s="26">
        <f>SUM(C17:C25)</f>
        <v>-142501409</v>
      </c>
      <c r="D16" s="26">
        <f t="shared" ref="D16:N16" si="4">SUM(D17:D25)</f>
        <v>268292898</v>
      </c>
      <c r="E16" s="44">
        <f t="shared" si="4"/>
        <v>2832971.2</v>
      </c>
      <c r="F16" s="45">
        <f t="shared" si="4"/>
        <v>28230970.68</v>
      </c>
      <c r="G16" s="44">
        <f t="shared" si="4"/>
        <v>11484407.720000001</v>
      </c>
      <c r="H16" s="44">
        <f t="shared" si="4"/>
        <v>16872597.510000002</v>
      </c>
      <c r="I16" s="44">
        <f t="shared" si="4"/>
        <v>30358901.699999999</v>
      </c>
      <c r="J16" s="44">
        <f t="shared" si="4"/>
        <v>28775166.109999996</v>
      </c>
      <c r="K16" s="44">
        <f>SUM(K17:K25)</f>
        <v>43411034.659999996</v>
      </c>
      <c r="L16" s="44">
        <f>SUM(L17:L25)</f>
        <v>18964068.07</v>
      </c>
      <c r="M16" s="44">
        <f t="shared" si="4"/>
        <v>18299254.07</v>
      </c>
      <c r="N16" s="46">
        <f t="shared" si="4"/>
        <v>0</v>
      </c>
      <c r="O16" s="44">
        <v>96540938.540000007</v>
      </c>
      <c r="P16" s="33">
        <f>SUM(E16+F16+G16+H16+I16+J16+K16+L16+M16+O16)</f>
        <v>295770310.25999999</v>
      </c>
      <c r="Q16" s="2"/>
    </row>
    <row r="17" spans="1:17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40"/>
      <c r="O17" s="39">
        <v>4535750.3600000003</v>
      </c>
      <c r="P17" s="41">
        <f t="shared" ref="P17:P25" si="5">SUM(E17+F17+G17+H17+I17+J17+K17+L17+M17+O17)</f>
        <v>32879085.850000001</v>
      </c>
      <c r="Q17" s="4"/>
    </row>
    <row r="18" spans="1:17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6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40"/>
      <c r="O18" s="39">
        <v>519941.04</v>
      </c>
      <c r="P18" s="41">
        <f t="shared" si="5"/>
        <v>6902342.5200000005</v>
      </c>
    </row>
    <row r="19" spans="1:17" x14ac:dyDescent="0.25">
      <c r="A19" s="34" t="s">
        <v>10</v>
      </c>
      <c r="B19" s="36">
        <v>7000000</v>
      </c>
      <c r="C19" s="36"/>
      <c r="D19" s="36">
        <f t="shared" si="6"/>
        <v>7000000</v>
      </c>
      <c r="E19" s="47"/>
      <c r="F19" s="43">
        <v>611900</v>
      </c>
      <c r="G19" s="39">
        <v>806504</v>
      </c>
      <c r="H19" s="39">
        <v>565650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40"/>
      <c r="O19" s="39">
        <v>737850</v>
      </c>
      <c r="P19" s="41">
        <f t="shared" si="5"/>
        <v>6274304</v>
      </c>
    </row>
    <row r="20" spans="1:17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6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40"/>
      <c r="O20" s="39">
        <v>8700</v>
      </c>
      <c r="P20" s="41">
        <f t="shared" si="5"/>
        <v>275664.98</v>
      </c>
    </row>
    <row r="21" spans="1:17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6"/>
        <v>18500000</v>
      </c>
      <c r="E21" s="47"/>
      <c r="F21" s="43"/>
      <c r="G21" s="39">
        <v>2000000</v>
      </c>
      <c r="H21" s="39">
        <v>590983.32999999996</v>
      </c>
      <c r="I21" s="39">
        <v>1374368.82</v>
      </c>
      <c r="J21" s="39">
        <v>965981.44</v>
      </c>
      <c r="K21" s="39">
        <v>715982.7</v>
      </c>
      <c r="L21" s="39">
        <v>4263417.82</v>
      </c>
      <c r="M21" s="39"/>
      <c r="N21" s="40"/>
      <c r="O21" s="39">
        <v>3112296.39</v>
      </c>
      <c r="P21" s="41">
        <f t="shared" si="5"/>
        <v>13023030.5</v>
      </c>
    </row>
    <row r="22" spans="1:17" ht="22.5" customHeight="1" x14ac:dyDescent="0.25">
      <c r="A22" s="34" t="s">
        <v>13</v>
      </c>
      <c r="B22" s="36">
        <v>103600000</v>
      </c>
      <c r="C22" s="36">
        <v>-51781788</v>
      </c>
      <c r="D22" s="36">
        <f t="shared" si="6"/>
        <v>51818212</v>
      </c>
      <c r="E22" s="47"/>
      <c r="F22" s="43">
        <v>22310416.550000001</v>
      </c>
      <c r="G22" s="39">
        <v>3500923.89</v>
      </c>
      <c r="H22" s="39">
        <v>2236000.9500000002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40"/>
      <c r="O22" s="39">
        <v>72914431.159999996</v>
      </c>
      <c r="P22" s="41">
        <f t="shared" si="5"/>
        <v>122170717.59</v>
      </c>
    </row>
    <row r="23" spans="1:17" ht="30" customHeight="1" x14ac:dyDescent="0.25">
      <c r="A23" s="34" t="s">
        <v>14</v>
      </c>
      <c r="B23" s="36">
        <v>122500000</v>
      </c>
      <c r="C23" s="36">
        <v>-54900000</v>
      </c>
      <c r="D23" s="36">
        <f t="shared" si="6"/>
        <v>67600000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9451350.1699999999</v>
      </c>
      <c r="K23" s="39">
        <v>15853254.07</v>
      </c>
      <c r="L23" s="39">
        <v>6334147.4699999997</v>
      </c>
      <c r="M23" s="39">
        <v>10657117.779999999</v>
      </c>
      <c r="N23" s="40"/>
      <c r="O23" s="39">
        <v>10592758.49</v>
      </c>
      <c r="P23" s="41">
        <f t="shared" si="5"/>
        <v>61206734.720000006</v>
      </c>
    </row>
    <row r="24" spans="1:17" ht="20.25" customHeight="1" x14ac:dyDescent="0.25">
      <c r="A24" s="34" t="s">
        <v>15</v>
      </c>
      <c r="B24" s="36">
        <v>88407300</v>
      </c>
      <c r="C24" s="36">
        <v>-31257200</v>
      </c>
      <c r="D24" s="36">
        <f t="shared" si="6"/>
        <v>57150100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40"/>
      <c r="O24" s="39">
        <v>2243452.85</v>
      </c>
      <c r="P24" s="41">
        <f t="shared" si="5"/>
        <v>46617056.229999997</v>
      </c>
    </row>
    <row r="25" spans="1:17" ht="18" x14ac:dyDescent="0.25">
      <c r="A25" s="34" t="s">
        <v>38</v>
      </c>
      <c r="B25" s="36">
        <v>14000000</v>
      </c>
      <c r="C25" s="36">
        <v>-1362800</v>
      </c>
      <c r="D25" s="36">
        <f t="shared" si="6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40"/>
      <c r="O25" s="39">
        <v>1875758.25</v>
      </c>
      <c r="P25" s="41">
        <f t="shared" si="5"/>
        <v>6421373.8700000001</v>
      </c>
    </row>
    <row r="26" spans="1:17" x14ac:dyDescent="0.25">
      <c r="A26" s="25" t="s">
        <v>16</v>
      </c>
      <c r="B26" s="26">
        <f t="shared" ref="B26:N26" si="7">SUM(B27:B34)</f>
        <v>590333000</v>
      </c>
      <c r="C26" s="26">
        <f t="shared" si="7"/>
        <v>116901422</v>
      </c>
      <c r="D26" s="26">
        <f t="shared" si="7"/>
        <v>707234422</v>
      </c>
      <c r="E26" s="44">
        <f t="shared" si="7"/>
        <v>26755505.379999999</v>
      </c>
      <c r="F26" s="49">
        <f t="shared" si="7"/>
        <v>17564058.600000001</v>
      </c>
      <c r="G26" s="44">
        <f t="shared" si="7"/>
        <v>46824368.719999999</v>
      </c>
      <c r="H26" s="44">
        <f t="shared" si="7"/>
        <v>68150893.530000001</v>
      </c>
      <c r="I26" s="44">
        <f t="shared" si="7"/>
        <v>48458976.850000001</v>
      </c>
      <c r="J26" s="44">
        <f t="shared" si="7"/>
        <v>85733928.549999997</v>
      </c>
      <c r="K26" s="44">
        <f t="shared" si="7"/>
        <v>59305882.649999999</v>
      </c>
      <c r="L26" s="44">
        <f t="shared" si="7"/>
        <v>56335803.829999998</v>
      </c>
      <c r="M26" s="44">
        <f t="shared" si="7"/>
        <v>44512305.160000004</v>
      </c>
      <c r="N26" s="46">
        <f t="shared" si="7"/>
        <v>0</v>
      </c>
      <c r="O26" s="44">
        <v>55284280.060000002</v>
      </c>
      <c r="P26" s="33">
        <f>SUM(E26+F26+G26+H26+I26+J26+K26+L26+M26+O26)</f>
        <v>508926003.32999998</v>
      </c>
    </row>
    <row r="27" spans="1:17" x14ac:dyDescent="0.25">
      <c r="A27" s="34" t="s">
        <v>17</v>
      </c>
      <c r="B27" s="36">
        <v>2600000</v>
      </c>
      <c r="C27" s="36">
        <v>900000</v>
      </c>
      <c r="D27" s="36">
        <f>SUM(B27:C27)</f>
        <v>3500000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40"/>
      <c r="O27" s="39">
        <v>811783.71</v>
      </c>
      <c r="P27" s="41">
        <f>SUM(E27+F27+G27+H27+I27+J27+K27+L27+M27+O27)</f>
        <v>2623025.41</v>
      </c>
    </row>
    <row r="28" spans="1:17" x14ac:dyDescent="0.25">
      <c r="A28" s="34" t="s">
        <v>18</v>
      </c>
      <c r="B28" s="36">
        <v>4000000</v>
      </c>
      <c r="C28" s="36"/>
      <c r="D28" s="36">
        <f t="shared" ref="D28:D34" si="8">SUM(B28:C28)</f>
        <v>4000000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40"/>
      <c r="O28" s="39">
        <v>4678.46</v>
      </c>
      <c r="P28" s="41">
        <f t="shared" ref="P28:P34" si="9">SUM(E28+F28+G28+H28+I28+J28+K28+L28+M28+O28)</f>
        <v>1395183.94</v>
      </c>
    </row>
    <row r="29" spans="1:17" ht="18" x14ac:dyDescent="0.25">
      <c r="A29" s="34" t="s">
        <v>19</v>
      </c>
      <c r="B29" s="36">
        <v>10000000</v>
      </c>
      <c r="C29" s="36">
        <v>-1500000</v>
      </c>
      <c r="D29" s="36">
        <f t="shared" si="8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40"/>
      <c r="O29" s="39">
        <v>30378.6</v>
      </c>
      <c r="P29" s="41">
        <f t="shared" si="9"/>
        <v>1604658.4500000002</v>
      </c>
    </row>
    <row r="30" spans="1:17" x14ac:dyDescent="0.25">
      <c r="A30" s="34" t="s">
        <v>20</v>
      </c>
      <c r="B30" s="36">
        <v>1000000</v>
      </c>
      <c r="C30" s="36">
        <v>-200000</v>
      </c>
      <c r="D30" s="36">
        <f t="shared" si="8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40"/>
      <c r="O30" s="39">
        <v>0</v>
      </c>
      <c r="P30" s="41">
        <f t="shared" si="9"/>
        <v>514661.64</v>
      </c>
    </row>
    <row r="31" spans="1:17" ht="18" x14ac:dyDescent="0.25">
      <c r="A31" s="34" t="s">
        <v>21</v>
      </c>
      <c r="B31" s="36">
        <v>20000000</v>
      </c>
      <c r="C31" s="36">
        <v>-2266846</v>
      </c>
      <c r="D31" s="36">
        <f t="shared" si="8"/>
        <v>17733154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40"/>
      <c r="O31" s="39">
        <v>37158.89</v>
      </c>
      <c r="P31" s="41">
        <f t="shared" si="9"/>
        <v>4797273.78</v>
      </c>
    </row>
    <row r="32" spans="1:17" ht="24.75" customHeight="1" x14ac:dyDescent="0.25">
      <c r="A32" s="34" t="s">
        <v>22</v>
      </c>
      <c r="B32" s="36">
        <v>4710000</v>
      </c>
      <c r="C32" s="36">
        <v>250000</v>
      </c>
      <c r="D32" s="36">
        <f t="shared" si="8"/>
        <v>4960000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40"/>
      <c r="O32" s="39">
        <v>3208336.76</v>
      </c>
      <c r="P32" s="41">
        <f t="shared" si="9"/>
        <v>4745638.8899999997</v>
      </c>
    </row>
    <row r="33" spans="1:17" ht="18" x14ac:dyDescent="0.25">
      <c r="A33" s="34" t="s">
        <v>23</v>
      </c>
      <c r="B33" s="36">
        <v>466023000</v>
      </c>
      <c r="C33" s="36">
        <v>35400000</v>
      </c>
      <c r="D33" s="36">
        <f t="shared" si="8"/>
        <v>501423000</v>
      </c>
      <c r="E33" s="47">
        <v>26755505.379999999</v>
      </c>
      <c r="F33" s="43">
        <v>17271000</v>
      </c>
      <c r="G33" s="39">
        <v>33829360</v>
      </c>
      <c r="H33" s="39">
        <v>51251494</v>
      </c>
      <c r="I33" s="39">
        <v>34729967.520000003</v>
      </c>
      <c r="J33" s="39">
        <v>76836373.709999993</v>
      </c>
      <c r="K33" s="39">
        <v>55673555.329999998</v>
      </c>
      <c r="L33" s="39">
        <v>52097618</v>
      </c>
      <c r="M33" s="39">
        <v>41313296.520000003</v>
      </c>
      <c r="N33" s="40"/>
      <c r="O33" s="39">
        <v>45049266.799999997</v>
      </c>
      <c r="P33" s="41">
        <f t="shared" si="9"/>
        <v>434807437.25999999</v>
      </c>
    </row>
    <row r="34" spans="1:17" x14ac:dyDescent="0.25">
      <c r="A34" s="34" t="s">
        <v>24</v>
      </c>
      <c r="B34" s="36">
        <v>82000000</v>
      </c>
      <c r="C34" s="36">
        <v>84318268</v>
      </c>
      <c r="D34" s="36">
        <f t="shared" si="8"/>
        <v>166318268</v>
      </c>
      <c r="E34" s="47"/>
      <c r="F34" s="43">
        <v>4690.5</v>
      </c>
      <c r="G34" s="39">
        <v>11433379.310000001</v>
      </c>
      <c r="H34" s="39">
        <v>16558538.98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40"/>
      <c r="O34" s="39">
        <v>6142676.8399999999</v>
      </c>
      <c r="P34" s="41">
        <f t="shared" si="9"/>
        <v>58438123.959999993</v>
      </c>
    </row>
    <row r="35" spans="1:17" ht="18" x14ac:dyDescent="0.25">
      <c r="A35" s="25" t="s">
        <v>28</v>
      </c>
      <c r="B35" s="26">
        <f>SUM(B36:B44)</f>
        <v>195209008</v>
      </c>
      <c r="C35" s="26">
        <f t="shared" ref="C35:N35" si="10">SUM(C36:C44)</f>
        <v>-142861437</v>
      </c>
      <c r="D35" s="26">
        <f>SUM(B35:C35)</f>
        <v>52347571</v>
      </c>
      <c r="E35" s="26">
        <f t="shared" si="10"/>
        <v>0</v>
      </c>
      <c r="F35" s="26">
        <f t="shared" si="10"/>
        <v>786148.6</v>
      </c>
      <c r="G35" s="26">
        <f t="shared" si="10"/>
        <v>0</v>
      </c>
      <c r="H35" s="26">
        <f>SUM(H36:H44)</f>
        <v>3549796.91</v>
      </c>
      <c r="I35" s="26">
        <f t="shared" si="10"/>
        <v>158906.57999999999</v>
      </c>
      <c r="J35" s="26">
        <f t="shared" si="10"/>
        <v>3560559.44</v>
      </c>
      <c r="K35" s="26">
        <f t="shared" si="10"/>
        <v>9499</v>
      </c>
      <c r="L35" s="26">
        <f t="shared" si="10"/>
        <v>20199872.989999998</v>
      </c>
      <c r="M35" s="26">
        <f t="shared" si="10"/>
        <v>0</v>
      </c>
      <c r="N35" s="26">
        <f t="shared" si="10"/>
        <v>0</v>
      </c>
      <c r="O35" s="26">
        <v>4136965.9</v>
      </c>
      <c r="P35" s="26">
        <f>F35+G35+H35+I35+J35+K35+L35+M35+O35</f>
        <v>32401749.419999994</v>
      </c>
    </row>
    <row r="36" spans="1:17" x14ac:dyDescent="0.25">
      <c r="A36" s="34" t="s">
        <v>29</v>
      </c>
      <c r="B36" s="36">
        <v>11000000</v>
      </c>
      <c r="C36" s="36">
        <v>-4750313</v>
      </c>
      <c r="D36" s="26">
        <f t="shared" ref="D36:D44" si="11">SUM(B36:C36)</f>
        <v>6249687</v>
      </c>
      <c r="E36" s="48"/>
      <c r="F36" s="50"/>
      <c r="G36" s="39"/>
      <c r="H36" s="39"/>
      <c r="I36" s="39"/>
      <c r="J36" s="39">
        <v>3560559.44</v>
      </c>
      <c r="K36" s="39">
        <v>9499</v>
      </c>
      <c r="L36" s="29"/>
      <c r="M36" s="39"/>
      <c r="N36" s="40"/>
      <c r="O36" s="39">
        <v>0</v>
      </c>
      <c r="P36" s="41">
        <f>SUM(E36+F36+G36+H36+I36+J36+K36+L36+M36+O36)</f>
        <v>3570058.44</v>
      </c>
    </row>
    <row r="37" spans="1:17" ht="18" x14ac:dyDescent="0.25">
      <c r="A37" s="34" t="s">
        <v>30</v>
      </c>
      <c r="B37" s="36"/>
      <c r="C37" s="36">
        <v>868749</v>
      </c>
      <c r="D37" s="26">
        <f t="shared" si="11"/>
        <v>868749</v>
      </c>
      <c r="E37" s="48"/>
      <c r="F37" s="50">
        <v>786148.6</v>
      </c>
      <c r="G37" s="29"/>
      <c r="H37" s="39"/>
      <c r="I37" s="39"/>
      <c r="J37" s="39"/>
      <c r="K37" s="39"/>
      <c r="L37" s="39"/>
      <c r="M37" s="29"/>
      <c r="N37" s="40"/>
      <c r="O37" s="39">
        <v>0</v>
      </c>
      <c r="P37" s="41">
        <f t="shared" ref="P37:P40" si="12">SUM(E37+F37+G37+H37+I37+J37+K37+L37+M37+O37)</f>
        <v>786148.6</v>
      </c>
    </row>
    <row r="38" spans="1:17" ht="18" x14ac:dyDescent="0.25">
      <c r="A38" s="34" t="s">
        <v>31</v>
      </c>
      <c r="B38" s="36">
        <v>1000000</v>
      </c>
      <c r="C38" s="36"/>
      <c r="D38" s="26">
        <f t="shared" si="11"/>
        <v>1000000</v>
      </c>
      <c r="E38" s="48"/>
      <c r="F38" s="50"/>
      <c r="G38" s="29"/>
      <c r="H38" s="39"/>
      <c r="I38" s="39"/>
      <c r="J38" s="39"/>
      <c r="K38" s="39"/>
      <c r="L38" s="29"/>
      <c r="M38" s="29"/>
      <c r="N38" s="40"/>
      <c r="O38" s="39">
        <v>0</v>
      </c>
      <c r="P38" s="41">
        <f t="shared" si="12"/>
        <v>0</v>
      </c>
      <c r="Q38" s="4"/>
    </row>
    <row r="39" spans="1:17" ht="18" x14ac:dyDescent="0.25">
      <c r="A39" s="34" t="s">
        <v>32</v>
      </c>
      <c r="B39" s="36">
        <v>170209008</v>
      </c>
      <c r="C39" s="36">
        <v>-140335350</v>
      </c>
      <c r="D39" s="26">
        <f t="shared" si="11"/>
        <v>29873658</v>
      </c>
      <c r="E39" s="48"/>
      <c r="F39" s="50"/>
      <c r="G39" s="29"/>
      <c r="H39" s="39"/>
      <c r="I39" s="29"/>
      <c r="J39" s="39"/>
      <c r="K39" s="39"/>
      <c r="L39" s="39">
        <v>19760875</v>
      </c>
      <c r="M39" s="39"/>
      <c r="N39" s="40"/>
      <c r="O39" s="39">
        <v>925120</v>
      </c>
      <c r="P39" s="41">
        <f t="shared" si="12"/>
        <v>20685995</v>
      </c>
    </row>
    <row r="40" spans="1:17" ht="18" x14ac:dyDescent="0.25">
      <c r="A40" s="34" t="s">
        <v>33</v>
      </c>
      <c r="B40" s="36">
        <v>10000000</v>
      </c>
      <c r="C40" s="36">
        <v>4240394</v>
      </c>
      <c r="D40" s="26">
        <f t="shared" si="11"/>
        <v>14240394</v>
      </c>
      <c r="E40" s="48"/>
      <c r="F40" s="50"/>
      <c r="G40" s="39"/>
      <c r="H40" s="39">
        <v>3434713.91</v>
      </c>
      <c r="I40" s="39">
        <v>158906.57999999999</v>
      </c>
      <c r="J40" s="39"/>
      <c r="K40" s="39"/>
      <c r="L40" s="39">
        <v>438997.99</v>
      </c>
      <c r="M40" s="39"/>
      <c r="N40" s="40"/>
      <c r="O40" s="39">
        <v>3211845.9</v>
      </c>
      <c r="P40" s="41">
        <f t="shared" si="12"/>
        <v>7244464.3800000008</v>
      </c>
    </row>
    <row r="41" spans="1:17" x14ac:dyDescent="0.25">
      <c r="A41" s="34" t="s">
        <v>52</v>
      </c>
      <c r="B41" s="36"/>
      <c r="C41" s="36"/>
      <c r="D41" s="26">
        <f t="shared" si="11"/>
        <v>0</v>
      </c>
      <c r="E41" s="48"/>
      <c r="F41" s="50"/>
      <c r="G41" s="29"/>
      <c r="H41" s="39"/>
      <c r="I41" s="39"/>
      <c r="J41" s="39"/>
      <c r="K41" s="39"/>
      <c r="L41" s="39"/>
      <c r="M41" s="29"/>
      <c r="N41" s="40"/>
      <c r="O41" s="39">
        <v>0</v>
      </c>
      <c r="P41" s="41">
        <f>SUM(E41+F41+G41+H41+I41+J41+K41+L41+M41)</f>
        <v>0</v>
      </c>
    </row>
    <row r="42" spans="1:17" x14ac:dyDescent="0.25">
      <c r="A42" s="34" t="s">
        <v>53</v>
      </c>
      <c r="B42" s="36"/>
      <c r="C42" s="36"/>
      <c r="D42" s="26">
        <f t="shared" si="11"/>
        <v>0</v>
      </c>
      <c r="E42" s="48"/>
      <c r="F42" s="50"/>
      <c r="G42" s="29"/>
      <c r="H42" s="39"/>
      <c r="I42" s="29"/>
      <c r="J42" s="39"/>
      <c r="K42" s="39"/>
      <c r="L42" s="29"/>
      <c r="M42" s="29"/>
      <c r="N42" s="40"/>
      <c r="O42" s="39">
        <v>0</v>
      </c>
      <c r="P42" s="41">
        <f>SUM(E42+F42+G42+H42+I42+J42+K42+L42+M42)</f>
        <v>0</v>
      </c>
    </row>
    <row r="43" spans="1:17" ht="20.25" customHeight="1" x14ac:dyDescent="0.25">
      <c r="A43" s="34" t="s">
        <v>34</v>
      </c>
      <c r="B43" s="36">
        <v>3000000</v>
      </c>
      <c r="C43" s="36">
        <v>-3000000</v>
      </c>
      <c r="D43" s="26">
        <f t="shared" si="11"/>
        <v>0</v>
      </c>
      <c r="E43" s="48"/>
      <c r="F43" s="50"/>
      <c r="G43" s="39"/>
      <c r="H43" s="39"/>
      <c r="I43" s="39"/>
      <c r="J43" s="39"/>
      <c r="K43" s="39"/>
      <c r="L43" s="29"/>
      <c r="M43" s="39"/>
      <c r="N43" s="40"/>
      <c r="O43" s="39">
        <v>0</v>
      </c>
      <c r="P43" s="41">
        <f>SUM(E43+F43+G43+H43+I43+J43+K43+L43+M43)</f>
        <v>0</v>
      </c>
    </row>
    <row r="44" spans="1:17" ht="33.75" customHeight="1" x14ac:dyDescent="0.25">
      <c r="A44" s="34" t="s">
        <v>54</v>
      </c>
      <c r="B44" s="36"/>
      <c r="C44" s="36">
        <v>115083</v>
      </c>
      <c r="D44" s="26">
        <f t="shared" si="11"/>
        <v>115083</v>
      </c>
      <c r="E44" s="48"/>
      <c r="F44" s="50"/>
      <c r="G44" s="29"/>
      <c r="H44" s="39">
        <v>115083</v>
      </c>
      <c r="I44" s="29"/>
      <c r="J44" s="39"/>
      <c r="K44" s="39"/>
      <c r="L44" s="29"/>
      <c r="M44" s="29"/>
      <c r="N44" s="40"/>
      <c r="O44" s="39">
        <v>0</v>
      </c>
      <c r="P44" s="41">
        <f>SUM(E44+F44+G44+H44+I44+J44+K44+L44+M44+O44)</f>
        <v>115083</v>
      </c>
    </row>
    <row r="45" spans="1:17" x14ac:dyDescent="0.25">
      <c r="A45" s="25" t="s">
        <v>55</v>
      </c>
      <c r="B45" s="26">
        <f>SUM(B46)</f>
        <v>10000000</v>
      </c>
      <c r="C45" s="26">
        <f>SUM(C46)</f>
        <v>-9074617</v>
      </c>
      <c r="D45" s="26">
        <f>SUM(B45:C45)</f>
        <v>925383</v>
      </c>
      <c r="E45" s="30">
        <v>0</v>
      </c>
      <c r="F45" s="50"/>
      <c r="G45" s="44">
        <f>SUM(G46:G49)</f>
        <v>0</v>
      </c>
      <c r="H45" s="44">
        <f>SUM(H46:H49)</f>
        <v>616953.21</v>
      </c>
      <c r="I45" s="29"/>
      <c r="J45" s="44">
        <f>SUM(J46)</f>
        <v>346651.09</v>
      </c>
      <c r="K45" s="39"/>
      <c r="L45" s="29"/>
      <c r="M45" s="29"/>
      <c r="N45" s="46">
        <f>SUM(N46:N49)</f>
        <v>0</v>
      </c>
      <c r="O45" s="44"/>
      <c r="P45" s="41">
        <f t="shared" ref="P45:P53" si="13">SUM(E45+F45+G45+H45+I45+J45+K45+L45+M45)</f>
        <v>963604.3</v>
      </c>
    </row>
    <row r="46" spans="1:17" ht="17.25" customHeight="1" x14ac:dyDescent="0.25">
      <c r="A46" s="34" t="s">
        <v>56</v>
      </c>
      <c r="B46" s="36">
        <v>10000000</v>
      </c>
      <c r="C46" s="36">
        <v>-9074617</v>
      </c>
      <c r="D46" s="26">
        <f t="shared" ref="D46:D49" si="14">SUM(B46:C46)</f>
        <v>925383</v>
      </c>
      <c r="E46" s="48"/>
      <c r="F46" s="50"/>
      <c r="G46" s="39"/>
      <c r="H46" s="29">
        <v>616953.21</v>
      </c>
      <c r="I46" s="29"/>
      <c r="J46" s="39">
        <v>346651.09</v>
      </c>
      <c r="K46" s="39"/>
      <c r="L46" s="29">
        <v>-38221.86</v>
      </c>
      <c r="M46" s="29"/>
      <c r="N46" s="40"/>
      <c r="O46" s="39"/>
      <c r="P46" s="41">
        <f t="shared" si="13"/>
        <v>925382.44000000006</v>
      </c>
    </row>
    <row r="47" spans="1:17" ht="17.25" customHeight="1" x14ac:dyDescent="0.25">
      <c r="A47" s="34" t="s">
        <v>57</v>
      </c>
      <c r="B47" s="36"/>
      <c r="C47" s="36"/>
      <c r="D47" s="26">
        <f t="shared" si="14"/>
        <v>0</v>
      </c>
      <c r="E47" s="48"/>
      <c r="F47" s="50"/>
      <c r="G47" s="29"/>
      <c r="H47" s="29"/>
      <c r="I47" s="29"/>
      <c r="J47" s="39"/>
      <c r="K47" s="39"/>
      <c r="L47" s="29"/>
      <c r="M47" s="29"/>
      <c r="N47" s="40"/>
      <c r="O47" s="39"/>
      <c r="P47" s="41">
        <f t="shared" si="13"/>
        <v>0</v>
      </c>
    </row>
    <row r="48" spans="1:17" ht="21" customHeight="1" x14ac:dyDescent="0.25">
      <c r="A48" s="34" t="s">
        <v>58</v>
      </c>
      <c r="B48" s="36"/>
      <c r="C48" s="36"/>
      <c r="D48" s="26">
        <f t="shared" si="14"/>
        <v>0</v>
      </c>
      <c r="E48" s="48"/>
      <c r="F48" s="50"/>
      <c r="G48" s="29"/>
      <c r="H48" s="29"/>
      <c r="I48" s="29"/>
      <c r="J48" s="39"/>
      <c r="K48" s="39"/>
      <c r="L48" s="29"/>
      <c r="M48" s="29"/>
      <c r="N48" s="40"/>
      <c r="O48" s="39"/>
      <c r="P48" s="41">
        <f t="shared" si="13"/>
        <v>0</v>
      </c>
    </row>
    <row r="49" spans="1:17" ht="32.25" customHeight="1" x14ac:dyDescent="0.25">
      <c r="A49" s="34" t="s">
        <v>59</v>
      </c>
      <c r="B49" s="36"/>
      <c r="C49" s="36"/>
      <c r="D49" s="26">
        <f t="shared" si="14"/>
        <v>0</v>
      </c>
      <c r="E49" s="48"/>
      <c r="F49" s="50"/>
      <c r="G49" s="29"/>
      <c r="H49" s="29"/>
      <c r="I49" s="29"/>
      <c r="J49" s="39"/>
      <c r="K49" s="39"/>
      <c r="L49" s="29"/>
      <c r="M49" s="29"/>
      <c r="N49" s="40"/>
      <c r="O49" s="39"/>
      <c r="P49" s="41">
        <f t="shared" si="13"/>
        <v>0</v>
      </c>
    </row>
    <row r="50" spans="1:17" x14ac:dyDescent="0.25">
      <c r="A50" s="52" t="s">
        <v>35</v>
      </c>
      <c r="B50" s="53">
        <f>SUM(B10+B16+B26+B35+B45)</f>
        <v>2264240745</v>
      </c>
      <c r="C50" s="53" t="e">
        <f>SUM(C10+C16+C26+C35+C45+#REF!)</f>
        <v>#REF!</v>
      </c>
      <c r="D50" s="53" t="e">
        <f>SUM(D10+D16+D26+D35+D45+#REF!)</f>
        <v>#REF!</v>
      </c>
      <c r="E50" s="54" t="e">
        <f>+E11+E12+E13+E14+E15+E17+E18+E19+E20+E21+E22+E23+E24+E25+E27+E28+E29+E30+E31+E32+E33+#REF!+E34+#REF!+#REF!+#REF!+#REF!+#REF!+#REF!+#REF!+#REF!+#REF!+#REF!+#REF!+#REF!+#REF!+#REF!+#REF!+E36+E37+E38+E39+E40+E41+E42+E43+E44+E46+E47+E48+E49+#REF!+#REF!+#REF!+#REF!+#REF!</f>
        <v>#REF!</v>
      </c>
      <c r="F50" s="55" t="e">
        <f>SUM(F10+F16+F26+#REF!+#REF!+F35+F45+#REF!+#REF!)</f>
        <v>#REF!</v>
      </c>
      <c r="G50" s="54" t="e">
        <f>SUM(G10+G16+G26+G35+G45+#REF!)</f>
        <v>#REF!</v>
      </c>
      <c r="H50" s="54" t="e">
        <f>SUM(H10+H16+H26+H35+H45+#REF!)</f>
        <v>#REF!</v>
      </c>
      <c r="I50" s="54" t="e">
        <f>SUM(I10+I16+I26+#REF!+I35)</f>
        <v>#REF!</v>
      </c>
      <c r="J50" s="54" t="e">
        <f>SUM(J10+J16+J26+#REF!+J35+J45)</f>
        <v>#REF!</v>
      </c>
      <c r="K50" s="54" t="e">
        <f>+K11+K12+K13+K14+K15+K17+K18+K19+K20+K21+K22+K23+K24+K25+K27+K28+K29+K30+K31+K32+K33+#REF!+K34+#REF!+#REF!+#REF!+#REF!+#REF!+#REF!+#REF!+#REF!+#REF!+#REF!+#REF!+#REF!+#REF!+#REF!+#REF!+K36+K37+K38+K39+K40+K41+K42+K43+K44+K46+K47+K48+K49+#REF!+#REF!+#REF!+#REF!+#REF!</f>
        <v>#REF!</v>
      </c>
      <c r="L50" s="54" t="e">
        <f>+L11+L12+L13+L14+L15+L17+L18+L19+L20+L21+L22+L23+L24+L25+L27+L28+L29+L30+L31+L32+L33+#REF!+L34+#REF!+#REF!+#REF!+#REF!+#REF!+#REF!+#REF!+#REF!+#REF!+#REF!+#REF!+#REF!+#REF!+#REF!+#REF!+L36+L37+L38+L39+L40+L41+L42+L43+L44+L46+L47+L48+L49+#REF!+#REF!+#REF!+#REF!+#REF!</f>
        <v>#REF!</v>
      </c>
      <c r="M50" s="54" t="e">
        <f>+M11+M12+M13+M14+M15+M17+M18+M19+M20+M21+M22+M23+M24+M25+M27+M28+M29+M30+M31+M32+M33+#REF!+M34+#REF!+#REF!+#REF!+#REF!+#REF!+#REF!+#REF!+#REF!+#REF!+#REF!+#REF!+#REF!+#REF!+#REF!+#REF!+M36+M37+M38+M39+M40+M41+M42+M43+M44+M46+M47+M48+M49+#REF!+#REF!+#REF!+#REF!+#REF!</f>
        <v>#REF!</v>
      </c>
      <c r="N50" s="56" t="e">
        <f>+N11+N12+N13+N14+N15+N17+N18+N19+N20+N21+N22+N23+N24+N25+N27+N28+N29+N30+N31+N32+N33+#REF!+N34+#REF!+#REF!+#REF!+#REF!+#REF!+#REF!+#REF!+#REF!+#REF!+#REF!+#REF!+#REF!+#REF!+#REF!+#REF!+N36+N37+N38+N39+N40+N41+N42+N43+N44+N46+N47+N48+N49+#REF!+#REF!+#REF!+#REF!+#REF!</f>
        <v>#REF!</v>
      </c>
      <c r="O50" s="54"/>
      <c r="P50" s="57" t="e">
        <f t="shared" si="13"/>
        <v>#REF!</v>
      </c>
    </row>
    <row r="51" spans="1:17" x14ac:dyDescent="0.25">
      <c r="A51" s="52" t="s">
        <v>76</v>
      </c>
      <c r="B51" s="53"/>
      <c r="C51" s="53"/>
      <c r="D51" s="53"/>
      <c r="E51" s="44" t="e">
        <f>SUM(#REF!)</f>
        <v>#REF!</v>
      </c>
      <c r="F51" s="49" t="e">
        <f>SUM(#REF!)</f>
        <v>#REF!</v>
      </c>
      <c r="G51" s="44" t="e">
        <f>SUM(#REF!)</f>
        <v>#REF!</v>
      </c>
      <c r="H51" s="44" t="e">
        <f>SUM(#REF!)</f>
        <v>#REF!</v>
      </c>
      <c r="I51" s="62"/>
      <c r="J51" s="63"/>
      <c r="K51" s="63"/>
      <c r="L51" s="64"/>
      <c r="M51" s="64"/>
      <c r="N51" s="56"/>
      <c r="O51" s="54"/>
      <c r="P51" s="41" t="e">
        <f t="shared" si="13"/>
        <v>#REF!</v>
      </c>
    </row>
    <row r="52" spans="1:17" ht="8.25" customHeight="1" x14ac:dyDescent="0.25">
      <c r="A52" s="29"/>
      <c r="B52" s="39"/>
      <c r="C52" s="39"/>
      <c r="D52" s="39"/>
      <c r="E52" s="29"/>
      <c r="F52" s="50"/>
      <c r="G52" s="29"/>
      <c r="H52" s="29"/>
      <c r="I52" s="29"/>
      <c r="J52" s="39"/>
      <c r="K52" s="39"/>
      <c r="L52" s="29"/>
      <c r="M52" s="29"/>
      <c r="N52" s="40"/>
      <c r="O52" s="39"/>
      <c r="P52" s="41">
        <f t="shared" si="13"/>
        <v>0</v>
      </c>
    </row>
    <row r="53" spans="1:17" ht="18" x14ac:dyDescent="0.25">
      <c r="A53" s="65" t="s">
        <v>77</v>
      </c>
      <c r="B53" s="66" t="e">
        <f>SUM(B50+#REF!)</f>
        <v>#REF!</v>
      </c>
      <c r="C53" s="66" t="e">
        <f>SUM(C50+#REF!)</f>
        <v>#REF!</v>
      </c>
      <c r="D53" s="66" t="e">
        <f>SUM(D50+#REF!)</f>
        <v>#REF!</v>
      </c>
      <c r="E53" s="67" t="e">
        <f>SUM(E50+E51)</f>
        <v>#REF!</v>
      </c>
      <c r="F53" s="68" t="e">
        <f>SUM(F10+F16+F26+#REF!+#REF!+F35+F45+#REF!+#REF!+F51)</f>
        <v>#REF!</v>
      </c>
      <c r="G53" s="67" t="e">
        <f>SUM(G50+G51)</f>
        <v>#REF!</v>
      </c>
      <c r="H53" s="67" t="e">
        <f>SUM(H50+H51)</f>
        <v>#REF!</v>
      </c>
      <c r="I53" s="67" t="e">
        <f t="shared" ref="I53:N53" si="15">SUM(I50)</f>
        <v>#REF!</v>
      </c>
      <c r="J53" s="67" t="e">
        <f t="shared" si="15"/>
        <v>#REF!</v>
      </c>
      <c r="K53" s="67" t="e">
        <f t="shared" si="15"/>
        <v>#REF!</v>
      </c>
      <c r="L53" s="67" t="e">
        <f t="shared" si="15"/>
        <v>#REF!</v>
      </c>
      <c r="M53" s="67" t="e">
        <f t="shared" si="15"/>
        <v>#REF!</v>
      </c>
      <c r="N53" s="69" t="e">
        <f t="shared" si="15"/>
        <v>#REF!</v>
      </c>
      <c r="O53" s="67"/>
      <c r="P53" s="57" t="e">
        <f t="shared" si="13"/>
        <v>#REF!</v>
      </c>
      <c r="Q53" s="4"/>
    </row>
    <row r="54" spans="1:17" x14ac:dyDescent="0.25">
      <c r="A54" s="29" t="s">
        <v>93</v>
      </c>
      <c r="B54" s="29"/>
      <c r="C54" s="39"/>
      <c r="D54" s="39"/>
      <c r="E54" s="29"/>
      <c r="F54" s="50"/>
      <c r="G54" s="29"/>
      <c r="H54" s="29"/>
      <c r="I54" s="29"/>
      <c r="J54" s="39"/>
      <c r="K54" s="39"/>
      <c r="L54" s="29"/>
      <c r="M54" s="29"/>
      <c r="N54" s="40"/>
      <c r="O54" s="39"/>
      <c r="P54" s="29"/>
    </row>
    <row r="55" spans="1:17" x14ac:dyDescent="0.25">
      <c r="A55" s="6" t="s">
        <v>104</v>
      </c>
      <c r="B55" s="6"/>
      <c r="C55" s="9"/>
      <c r="D55" s="9"/>
      <c r="E55" s="8"/>
      <c r="F55" s="7"/>
      <c r="H55" s="7"/>
      <c r="I55" s="7"/>
      <c r="J55" s="11"/>
      <c r="K55" s="11"/>
      <c r="L55" s="5"/>
      <c r="M55" s="1"/>
      <c r="N55" s="11"/>
      <c r="O55" s="11"/>
    </row>
    <row r="56" spans="1:17" x14ac:dyDescent="0.25">
      <c r="A56" s="6" t="s">
        <v>105</v>
      </c>
      <c r="B56" s="6"/>
      <c r="C56" s="9"/>
      <c r="D56" s="9"/>
      <c r="E56" s="7"/>
      <c r="F56" s="7"/>
      <c r="H56" s="7"/>
      <c r="I56" s="7"/>
      <c r="J56" s="11"/>
      <c r="K56" s="11"/>
      <c r="L56" s="5"/>
      <c r="M56" s="1"/>
      <c r="N56" s="11"/>
      <c r="O56" s="11"/>
    </row>
    <row r="57" spans="1:17" x14ac:dyDescent="0.25">
      <c r="A57" s="9" t="s">
        <v>91</v>
      </c>
      <c r="B57" s="9"/>
      <c r="G57" s="12"/>
      <c r="H57" s="9" t="s">
        <v>92</v>
      </c>
      <c r="J57" s="6"/>
    </row>
    <row r="58" spans="1:17" x14ac:dyDescent="0.25">
      <c r="A58" s="9" t="s">
        <v>95</v>
      </c>
      <c r="B58" s="9"/>
      <c r="G58" s="12"/>
      <c r="H58" s="9" t="s">
        <v>97</v>
      </c>
      <c r="J58" s="15"/>
    </row>
    <row r="59" spans="1:17" x14ac:dyDescent="0.25">
      <c r="A59" s="6" t="s">
        <v>94</v>
      </c>
      <c r="B59" s="6"/>
      <c r="G59" s="12"/>
      <c r="H59" s="6" t="s">
        <v>98</v>
      </c>
      <c r="J59" s="6"/>
    </row>
    <row r="60" spans="1:17" ht="15" hidden="1" customHeight="1" x14ac:dyDescent="0.25">
      <c r="G60" s="2"/>
      <c r="J60"/>
    </row>
    <row r="61" spans="1:17" ht="15" customHeight="1" x14ac:dyDescent="0.25">
      <c r="G61" s="2"/>
      <c r="J61"/>
    </row>
    <row r="62" spans="1:17" x14ac:dyDescent="0.25">
      <c r="A62" s="6" t="s">
        <v>99</v>
      </c>
      <c r="B62" s="6"/>
      <c r="H62" s="16"/>
      <c r="I62" s="16"/>
      <c r="J62" s="14"/>
    </row>
    <row r="63" spans="1:17" x14ac:dyDescent="0.25">
      <c r="F63" s="10"/>
      <c r="J63" s="13"/>
    </row>
  </sheetData>
  <mergeCells count="6">
    <mergeCell ref="A7:G7"/>
    <mergeCell ref="A1:N1"/>
    <mergeCell ref="A2:N2"/>
    <mergeCell ref="A3:N3"/>
    <mergeCell ref="A5:N5"/>
    <mergeCell ref="A6:N6"/>
  </mergeCells>
  <pageMargins left="3.937007874015748E-2" right="7.874015748031496E-2" top="0.31496062992125984" bottom="0.19685039370078741" header="0.19685039370078741" footer="0.15748031496062992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A96"/>
  <sheetViews>
    <sheetView showGridLines="0" tabSelected="1" showWhiteSpace="0" view="pageLayout" topLeftCell="A71" zoomScale="112" zoomScalePageLayoutView="112" workbookViewId="0">
      <selection activeCell="C57" sqref="C57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customWidth="1"/>
    <col min="4" max="4" width="14.7109375" style="10" customWidth="1"/>
    <col min="5" max="5" width="12" customWidth="1"/>
    <col min="6" max="6" width="12.140625" customWidth="1"/>
    <col min="7" max="9" width="12.28515625" customWidth="1"/>
    <col min="10" max="10" width="12.28515625" style="2" customWidth="1"/>
    <col min="11" max="11" width="12.42578125" style="2" customWidth="1"/>
    <col min="12" max="12" width="12.140625" customWidth="1"/>
    <col min="13" max="13" width="12" customWidth="1"/>
    <col min="14" max="14" width="4" style="2" hidden="1" customWidth="1"/>
    <col min="15" max="15" width="12.5703125" style="2" customWidth="1"/>
    <col min="16" max="16" width="13.140625" style="6" customWidth="1"/>
    <col min="17" max="17" width="16.7109375" customWidth="1"/>
    <col min="18" max="19" width="6" customWidth="1"/>
    <col min="20" max="25" width="6" bestFit="1" customWidth="1"/>
    <col min="26" max="27" width="7" bestFit="1" customWidth="1"/>
  </cols>
  <sheetData>
    <row r="1" spans="1:27" ht="18.75" x14ac:dyDescent="0.25">
      <c r="A1" s="74" t="s">
        <v>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0"/>
    </row>
    <row r="2" spans="1:27" ht="15.75" x14ac:dyDescent="0.25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1"/>
    </row>
    <row r="3" spans="1:27" x14ac:dyDescent="0.25">
      <c r="A3" s="76" t="s">
        <v>103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2"/>
    </row>
    <row r="4" spans="1:27" x14ac:dyDescent="0.25">
      <c r="N4" s="2" t="s">
        <v>96</v>
      </c>
    </row>
    <row r="5" spans="1:27" ht="15" customHeight="1" x14ac:dyDescent="0.25">
      <c r="A5" s="76" t="s">
        <v>102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2"/>
    </row>
    <row r="6" spans="1:27" x14ac:dyDescent="0.25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3"/>
    </row>
    <row r="7" spans="1:27" ht="15" hidden="1" customHeight="1" x14ac:dyDescent="0.25">
      <c r="A7" s="78"/>
      <c r="B7" s="78"/>
      <c r="C7" s="78"/>
      <c r="D7" s="78"/>
      <c r="E7" s="78"/>
      <c r="F7" s="78"/>
      <c r="G7" s="78"/>
      <c r="N7" s="2" t="s">
        <v>96</v>
      </c>
    </row>
    <row r="8" spans="1:27" ht="36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87</v>
      </c>
      <c r="O8" s="23" t="s">
        <v>107</v>
      </c>
      <c r="P8" s="24" t="s">
        <v>88</v>
      </c>
      <c r="Z8" s="4"/>
      <c r="AA8" s="4"/>
    </row>
    <row r="9" spans="1:27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8"/>
      <c r="O9" s="26"/>
      <c r="P9" s="29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5" t="s">
        <v>2</v>
      </c>
      <c r="B10" s="26">
        <f>SUM(B11:B15)</f>
        <v>1057904430</v>
      </c>
      <c r="C10" s="26">
        <f t="shared" ref="C10:D10" si="0">SUM(C11:C15)</f>
        <v>122960000</v>
      </c>
      <c r="D10" s="26">
        <f t="shared" si="0"/>
        <v>1180864430</v>
      </c>
      <c r="E10" s="30">
        <f>SUM(E11:E15)</f>
        <v>76537168.319999993</v>
      </c>
      <c r="F10" s="31">
        <f>SUM(F11:F15)</f>
        <v>76617711.140000001</v>
      </c>
      <c r="G10" s="30">
        <f t="shared" ref="G10:M10" si="1">SUM(G11:G15)</f>
        <v>77113707.650000006</v>
      </c>
      <c r="H10" s="30">
        <f>SUM(H11:H15)</f>
        <v>140866491.42000002</v>
      </c>
      <c r="I10" s="30">
        <f t="shared" si="1"/>
        <v>76033532.859999999</v>
      </c>
      <c r="J10" s="30">
        <f t="shared" si="1"/>
        <v>76638287.079999998</v>
      </c>
      <c r="K10" s="30">
        <f t="shared" si="1"/>
        <v>113960058.31</v>
      </c>
      <c r="L10" s="30">
        <f>SUM(L11:L15)</f>
        <v>83507362.810000002</v>
      </c>
      <c r="M10" s="30">
        <f t="shared" si="1"/>
        <v>76178841.390000001</v>
      </c>
      <c r="N10" s="32">
        <f>SUM(N11:N15)</f>
        <v>0</v>
      </c>
      <c r="O10" s="30">
        <v>140993781.77000001</v>
      </c>
      <c r="P10" s="33">
        <f>SUM(E10+F10+G10+H10+I10+J10+K10+L10+M10+O10)</f>
        <v>938446942.74999988</v>
      </c>
      <c r="Q10" s="4"/>
      <c r="R10" s="3"/>
    </row>
    <row r="11" spans="1:27" x14ac:dyDescent="0.25">
      <c r="A11" s="34" t="s">
        <v>3</v>
      </c>
      <c r="B11" s="35">
        <v>847459770</v>
      </c>
      <c r="C11" s="35">
        <v>57590000</v>
      </c>
      <c r="D11" s="36">
        <f>SUM(B11:C11)</f>
        <v>905049770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40"/>
      <c r="O11" s="39">
        <v>64569793.240000002</v>
      </c>
      <c r="P11" s="41">
        <f t="shared" ref="P11:P15" si="2">SUM(E11+F11+G11+H11+I11+J11+K11+L11+M11+O11)</f>
        <v>702749432.63</v>
      </c>
    </row>
    <row r="12" spans="1:27" x14ac:dyDescent="0.25">
      <c r="A12" s="34" t="s">
        <v>4</v>
      </c>
      <c r="B12" s="36">
        <v>89740000</v>
      </c>
      <c r="C12" s="36">
        <v>65000000</v>
      </c>
      <c r="D12" s="36">
        <f t="shared" ref="D12:D15" si="3">SUM(B12:C12)</f>
        <v>154740000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40"/>
      <c r="O12" s="39">
        <v>66481329.009999998</v>
      </c>
      <c r="P12" s="41">
        <f t="shared" si="2"/>
        <v>135944063.94</v>
      </c>
    </row>
    <row r="13" spans="1:27" x14ac:dyDescent="0.25">
      <c r="A13" s="34" t="s">
        <v>37</v>
      </c>
      <c r="B13" s="36">
        <v>438000</v>
      </c>
      <c r="C13" s="36"/>
      <c r="D13" s="36">
        <f t="shared" si="3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40"/>
      <c r="O13" s="39">
        <v>36750</v>
      </c>
      <c r="P13" s="41">
        <f t="shared" si="2"/>
        <v>367204.74</v>
      </c>
    </row>
    <row r="14" spans="1:27" x14ac:dyDescent="0.25">
      <c r="A14" s="34" t="s">
        <v>5</v>
      </c>
      <c r="B14" s="36"/>
      <c r="C14" s="36"/>
      <c r="D14" s="36">
        <f t="shared" si="3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40"/>
      <c r="O14" s="39">
        <v>0</v>
      </c>
      <c r="P14" s="41">
        <f t="shared" si="2"/>
        <v>0</v>
      </c>
    </row>
    <row r="15" spans="1:27" ht="18" x14ac:dyDescent="0.25">
      <c r="A15" s="34" t="s">
        <v>6</v>
      </c>
      <c r="B15" s="36">
        <v>120266660</v>
      </c>
      <c r="C15" s="36">
        <v>370000</v>
      </c>
      <c r="D15" s="36">
        <f t="shared" si="3"/>
        <v>120636660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40"/>
      <c r="O15" s="39">
        <v>9905909.5199999996</v>
      </c>
      <c r="P15" s="41">
        <f t="shared" si="2"/>
        <v>99386241.439999998</v>
      </c>
      <c r="Q15" s="4"/>
    </row>
    <row r="16" spans="1:27" x14ac:dyDescent="0.25">
      <c r="A16" s="25" t="s">
        <v>7</v>
      </c>
      <c r="B16" s="26">
        <f>SUM(B17:B25)</f>
        <v>410794307</v>
      </c>
      <c r="C16" s="26">
        <f>SUM(C17:C25)</f>
        <v>2520388</v>
      </c>
      <c r="D16" s="26">
        <f t="shared" ref="D16" si="4">SUM(D17:D25)</f>
        <v>413314695</v>
      </c>
      <c r="E16" s="44">
        <f t="shared" ref="E16:N16" si="5">SUM(E17:E25)</f>
        <v>2832971.2</v>
      </c>
      <c r="F16" s="45">
        <f t="shared" si="5"/>
        <v>28230970.68</v>
      </c>
      <c r="G16" s="44">
        <f t="shared" si="5"/>
        <v>11484407.720000001</v>
      </c>
      <c r="H16" s="44">
        <f t="shared" si="5"/>
        <v>16872597.510000002</v>
      </c>
      <c r="I16" s="44">
        <f t="shared" si="5"/>
        <v>30358901.699999999</v>
      </c>
      <c r="J16" s="44">
        <f t="shared" si="5"/>
        <v>28775166.109999996</v>
      </c>
      <c r="K16" s="44">
        <f>SUM(K17:K25)</f>
        <v>43411034.659999996</v>
      </c>
      <c r="L16" s="44">
        <f>SUM(L17:L25)</f>
        <v>18964068.07</v>
      </c>
      <c r="M16" s="44">
        <f t="shared" si="5"/>
        <v>18299254.07</v>
      </c>
      <c r="N16" s="46">
        <f t="shared" si="5"/>
        <v>0</v>
      </c>
      <c r="O16" s="44">
        <v>96540938.540000007</v>
      </c>
      <c r="P16" s="33">
        <f>SUM(E16+F16+G16+H16+I16+J16+K16+L16+M16+O16)</f>
        <v>295770310.25999999</v>
      </c>
      <c r="Q16" s="2"/>
    </row>
    <row r="17" spans="1:17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40"/>
      <c r="O17" s="39">
        <v>4535750.3600000003</v>
      </c>
      <c r="P17" s="41">
        <f t="shared" ref="P17:P25" si="6">SUM(E17+F17+G17+H17+I17+J17+K17+L17+M17+O17)</f>
        <v>32879085.850000001</v>
      </c>
      <c r="Q17" s="4"/>
    </row>
    <row r="18" spans="1:17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7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40"/>
      <c r="O18" s="39">
        <v>519941.04</v>
      </c>
      <c r="P18" s="41">
        <f t="shared" si="6"/>
        <v>6902342.5200000005</v>
      </c>
    </row>
    <row r="19" spans="1:17" x14ac:dyDescent="0.25">
      <c r="A19" s="34" t="s">
        <v>10</v>
      </c>
      <c r="B19" s="36">
        <v>7000000</v>
      </c>
      <c r="C19" s="36">
        <v>3000000</v>
      </c>
      <c r="D19" s="36">
        <f t="shared" si="7"/>
        <v>10000000</v>
      </c>
      <c r="E19" s="47"/>
      <c r="F19" s="43">
        <v>611900</v>
      </c>
      <c r="G19" s="39">
        <v>806504</v>
      </c>
      <c r="H19" s="39">
        <v>565650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40"/>
      <c r="O19" s="39">
        <v>737850</v>
      </c>
      <c r="P19" s="41">
        <f t="shared" si="6"/>
        <v>6274304</v>
      </c>
    </row>
    <row r="20" spans="1:17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7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40"/>
      <c r="O20" s="39">
        <v>8700</v>
      </c>
      <c r="P20" s="41">
        <f t="shared" si="6"/>
        <v>275664.98</v>
      </c>
    </row>
    <row r="21" spans="1:17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7"/>
        <v>18500000</v>
      </c>
      <c r="E21" s="47"/>
      <c r="F21" s="43"/>
      <c r="G21" s="39">
        <v>2000000</v>
      </c>
      <c r="H21" s="39">
        <v>590983.32999999996</v>
      </c>
      <c r="I21" s="39">
        <v>1374368.82</v>
      </c>
      <c r="J21" s="39">
        <v>965981.44</v>
      </c>
      <c r="K21" s="39">
        <v>715982.7</v>
      </c>
      <c r="L21" s="39">
        <v>4263417.82</v>
      </c>
      <c r="M21" s="39"/>
      <c r="N21" s="40"/>
      <c r="O21" s="39">
        <v>3112296.39</v>
      </c>
      <c r="P21" s="41">
        <f t="shared" si="6"/>
        <v>13023030.5</v>
      </c>
    </row>
    <row r="22" spans="1:17" ht="22.5" customHeight="1" x14ac:dyDescent="0.25">
      <c r="A22" s="34" t="s">
        <v>13</v>
      </c>
      <c r="B22" s="36">
        <v>103600000</v>
      </c>
      <c r="C22" s="36">
        <v>40176796</v>
      </c>
      <c r="D22" s="36">
        <f t="shared" si="7"/>
        <v>143776796</v>
      </c>
      <c r="E22" s="47"/>
      <c r="F22" s="43">
        <v>22310416.550000001</v>
      </c>
      <c r="G22" s="39">
        <v>3500923.89</v>
      </c>
      <c r="H22" s="39">
        <v>2236000.9500000002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40"/>
      <c r="O22" s="39">
        <v>72914431.159999996</v>
      </c>
      <c r="P22" s="41">
        <f t="shared" si="6"/>
        <v>122170717.59</v>
      </c>
    </row>
    <row r="23" spans="1:17" ht="30" customHeight="1" x14ac:dyDescent="0.25">
      <c r="A23" s="34" t="s">
        <v>14</v>
      </c>
      <c r="B23" s="36">
        <v>122500000</v>
      </c>
      <c r="C23" s="36">
        <v>-4016787</v>
      </c>
      <c r="D23" s="36">
        <f t="shared" si="7"/>
        <v>118483213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9451350.1699999999</v>
      </c>
      <c r="K23" s="39">
        <v>15853254.07</v>
      </c>
      <c r="L23" s="39">
        <v>6334147.4699999997</v>
      </c>
      <c r="M23" s="39">
        <v>10657117.779999999</v>
      </c>
      <c r="N23" s="40"/>
      <c r="O23" s="39">
        <v>10592758.49</v>
      </c>
      <c r="P23" s="41">
        <f t="shared" si="6"/>
        <v>61206734.720000006</v>
      </c>
    </row>
    <row r="24" spans="1:17" ht="20.25" customHeight="1" x14ac:dyDescent="0.25">
      <c r="A24" s="34" t="s">
        <v>15</v>
      </c>
      <c r="B24" s="36">
        <v>88407300</v>
      </c>
      <c r="C24" s="36">
        <v>-32077200</v>
      </c>
      <c r="D24" s="36">
        <f t="shared" si="7"/>
        <v>56330100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40"/>
      <c r="O24" s="39">
        <v>2243452.85</v>
      </c>
      <c r="P24" s="41">
        <f t="shared" si="6"/>
        <v>46617056.229999997</v>
      </c>
    </row>
    <row r="25" spans="1:17" ht="18" x14ac:dyDescent="0.25">
      <c r="A25" s="34" t="s">
        <v>38</v>
      </c>
      <c r="B25" s="36">
        <v>14000000</v>
      </c>
      <c r="C25" s="36">
        <v>-1362800</v>
      </c>
      <c r="D25" s="36">
        <f t="shared" si="7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40"/>
      <c r="O25" s="39">
        <v>1875758.25</v>
      </c>
      <c r="P25" s="41">
        <f t="shared" si="6"/>
        <v>6421373.8700000001</v>
      </c>
    </row>
    <row r="26" spans="1:17" x14ac:dyDescent="0.25">
      <c r="A26" s="25" t="s">
        <v>16</v>
      </c>
      <c r="B26" s="26">
        <f t="shared" ref="B26:N26" si="8">SUM(B27:B34)</f>
        <v>590333000</v>
      </c>
      <c r="C26" s="26">
        <f t="shared" si="8"/>
        <v>115737758</v>
      </c>
      <c r="D26" s="26">
        <f t="shared" si="8"/>
        <v>706070758</v>
      </c>
      <c r="E26" s="44">
        <f t="shared" si="8"/>
        <v>26755505.379999999</v>
      </c>
      <c r="F26" s="49">
        <f t="shared" si="8"/>
        <v>17564058.600000001</v>
      </c>
      <c r="G26" s="44">
        <f t="shared" si="8"/>
        <v>46824368.719999999</v>
      </c>
      <c r="H26" s="44">
        <f t="shared" si="8"/>
        <v>68150893.530000001</v>
      </c>
      <c r="I26" s="44">
        <f t="shared" si="8"/>
        <v>48458976.850000001</v>
      </c>
      <c r="J26" s="44">
        <f t="shared" si="8"/>
        <v>85733928.549999997</v>
      </c>
      <c r="K26" s="44">
        <f t="shared" si="8"/>
        <v>59305882.649999999</v>
      </c>
      <c r="L26" s="44">
        <f t="shared" si="8"/>
        <v>56335803.829999998</v>
      </c>
      <c r="M26" s="44">
        <f t="shared" si="8"/>
        <v>44512305.160000004</v>
      </c>
      <c r="N26" s="46">
        <f t="shared" si="8"/>
        <v>0</v>
      </c>
      <c r="O26" s="44">
        <v>55284280.060000002</v>
      </c>
      <c r="P26" s="33">
        <f>SUM(E26+F26+G26+H26+I26+J26+K26+L26+M26+O26)</f>
        <v>508926003.32999998</v>
      </c>
    </row>
    <row r="27" spans="1:17" ht="18" x14ac:dyDescent="0.25">
      <c r="A27" s="34" t="s">
        <v>17</v>
      </c>
      <c r="B27" s="36">
        <v>2600000</v>
      </c>
      <c r="C27" s="36">
        <v>1170000</v>
      </c>
      <c r="D27" s="36">
        <f>SUM(B27:C27)</f>
        <v>3770000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40"/>
      <c r="O27" s="39">
        <v>811783.71</v>
      </c>
      <c r="P27" s="41">
        <f>SUM(E27+F27+G27+H27+I27+J27+K27+L27+M27+O27)</f>
        <v>2623025.41</v>
      </c>
    </row>
    <row r="28" spans="1:17" x14ac:dyDescent="0.25">
      <c r="A28" s="34" t="s">
        <v>18</v>
      </c>
      <c r="B28" s="36">
        <v>4000000</v>
      </c>
      <c r="C28" s="36">
        <v>-342785</v>
      </c>
      <c r="D28" s="36">
        <f t="shared" ref="D28:D34" si="9">SUM(B28:C28)</f>
        <v>3657215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40"/>
      <c r="O28" s="39">
        <v>4678.46</v>
      </c>
      <c r="P28" s="41">
        <f t="shared" ref="P28:P34" si="10">SUM(E28+F28+G28+H28+I28+J28+K28+L28+M28+O28)</f>
        <v>1395183.94</v>
      </c>
    </row>
    <row r="29" spans="1:17" ht="18" x14ac:dyDescent="0.25">
      <c r="A29" s="34" t="s">
        <v>19</v>
      </c>
      <c r="B29" s="36">
        <v>10000000</v>
      </c>
      <c r="C29" s="36">
        <v>-1500000</v>
      </c>
      <c r="D29" s="36">
        <f t="shared" si="9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40"/>
      <c r="O29" s="39">
        <v>30378.6</v>
      </c>
      <c r="P29" s="41">
        <f t="shared" si="10"/>
        <v>1604658.4500000002</v>
      </c>
    </row>
    <row r="30" spans="1:17" x14ac:dyDescent="0.25">
      <c r="A30" s="34" t="s">
        <v>20</v>
      </c>
      <c r="B30" s="36">
        <v>1000000</v>
      </c>
      <c r="C30" s="36">
        <v>-200000</v>
      </c>
      <c r="D30" s="36">
        <f t="shared" si="9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40"/>
      <c r="O30" s="39">
        <v>0</v>
      </c>
      <c r="P30" s="41">
        <f t="shared" si="10"/>
        <v>514661.64</v>
      </c>
    </row>
    <row r="31" spans="1:17" ht="18" x14ac:dyDescent="0.25">
      <c r="A31" s="34" t="s">
        <v>21</v>
      </c>
      <c r="B31" s="36">
        <v>20000000</v>
      </c>
      <c r="C31" s="36">
        <v>-2557725</v>
      </c>
      <c r="D31" s="36">
        <f t="shared" si="9"/>
        <v>17442275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40"/>
      <c r="O31" s="39">
        <v>37158.89</v>
      </c>
      <c r="P31" s="41">
        <f t="shared" si="10"/>
        <v>4797273.78</v>
      </c>
    </row>
    <row r="32" spans="1:17" ht="24.75" customHeight="1" x14ac:dyDescent="0.25">
      <c r="A32" s="34" t="s">
        <v>22</v>
      </c>
      <c r="B32" s="36">
        <v>4710000</v>
      </c>
      <c r="C32" s="36">
        <v>450000</v>
      </c>
      <c r="D32" s="36">
        <f t="shared" si="9"/>
        <v>5160000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40"/>
      <c r="O32" s="39">
        <v>3208336.76</v>
      </c>
      <c r="P32" s="41">
        <f t="shared" si="10"/>
        <v>4745638.8899999997</v>
      </c>
    </row>
    <row r="33" spans="1:16" ht="18" x14ac:dyDescent="0.25">
      <c r="A33" s="34" t="s">
        <v>23</v>
      </c>
      <c r="B33" s="36">
        <v>466023000</v>
      </c>
      <c r="C33" s="36">
        <v>33400000</v>
      </c>
      <c r="D33" s="36">
        <f t="shared" si="9"/>
        <v>499423000</v>
      </c>
      <c r="E33" s="47">
        <v>26755505.379999999</v>
      </c>
      <c r="F33" s="43">
        <v>17271000</v>
      </c>
      <c r="G33" s="39">
        <v>33829360</v>
      </c>
      <c r="H33" s="39">
        <v>51251494</v>
      </c>
      <c r="I33" s="39">
        <v>34729967.520000003</v>
      </c>
      <c r="J33" s="39">
        <v>76836373.709999993</v>
      </c>
      <c r="K33" s="39">
        <v>55673555.329999998</v>
      </c>
      <c r="L33" s="39">
        <v>52097618</v>
      </c>
      <c r="M33" s="39">
        <v>41313296.520000003</v>
      </c>
      <c r="N33" s="40"/>
      <c r="O33" s="39">
        <v>45049266.799999997</v>
      </c>
      <c r="P33" s="41">
        <f t="shared" si="10"/>
        <v>434807437.25999999</v>
      </c>
    </row>
    <row r="34" spans="1:16" x14ac:dyDescent="0.25">
      <c r="A34" s="34" t="s">
        <v>24</v>
      </c>
      <c r="B34" s="36">
        <v>82000000</v>
      </c>
      <c r="C34" s="36">
        <v>85318268</v>
      </c>
      <c r="D34" s="36">
        <f t="shared" si="9"/>
        <v>167318268</v>
      </c>
      <c r="E34" s="47"/>
      <c r="F34" s="43">
        <v>4690.5</v>
      </c>
      <c r="G34" s="39">
        <v>11433379.310000001</v>
      </c>
      <c r="H34" s="39">
        <v>16558538.98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40"/>
      <c r="O34" s="39">
        <v>6142676.8399999999</v>
      </c>
      <c r="P34" s="41">
        <f t="shared" si="10"/>
        <v>58438123.959999993</v>
      </c>
    </row>
    <row r="35" spans="1:16" ht="18" customHeight="1" x14ac:dyDescent="0.25">
      <c r="A35" s="25" t="s">
        <v>25</v>
      </c>
      <c r="B35" s="26"/>
      <c r="C35" s="26"/>
      <c r="D35" s="26"/>
      <c r="E35" s="30"/>
      <c r="F35" s="49"/>
      <c r="G35" s="44"/>
      <c r="H35" s="44"/>
      <c r="I35" s="39"/>
      <c r="J35" s="39"/>
      <c r="K35" s="39"/>
      <c r="L35" s="39"/>
      <c r="M35" s="39"/>
      <c r="N35" s="40"/>
      <c r="O35" s="39"/>
      <c r="P35" s="41">
        <f t="shared" ref="P35:P50" si="11">SUM(E35+F35+G35+H35+I35+J35+K35+L35+M35)</f>
        <v>0</v>
      </c>
    </row>
    <row r="36" spans="1:16" ht="19.5" customHeight="1" x14ac:dyDescent="0.25">
      <c r="A36" s="34" t="s">
        <v>26</v>
      </c>
      <c r="B36" s="36"/>
      <c r="C36" s="36"/>
      <c r="D36" s="36"/>
      <c r="E36" s="47"/>
      <c r="F36" s="43"/>
      <c r="G36" s="39"/>
      <c r="H36" s="39"/>
      <c r="I36" s="39"/>
      <c r="J36" s="39"/>
      <c r="K36" s="39"/>
      <c r="L36" s="39"/>
      <c r="M36" s="39"/>
      <c r="N36" s="40"/>
      <c r="O36" s="39"/>
      <c r="P36" s="41">
        <f t="shared" si="11"/>
        <v>0</v>
      </c>
    </row>
    <row r="37" spans="1:16" ht="18" x14ac:dyDescent="0.25">
      <c r="A37" s="34" t="s">
        <v>39</v>
      </c>
      <c r="B37" s="36"/>
      <c r="C37" s="36"/>
      <c r="D37" s="36"/>
      <c r="E37" s="47"/>
      <c r="F37" s="43"/>
      <c r="G37" s="39"/>
      <c r="H37" s="39"/>
      <c r="I37" s="39"/>
      <c r="J37" s="39"/>
      <c r="K37" s="39"/>
      <c r="L37" s="39"/>
      <c r="M37" s="39"/>
      <c r="N37" s="40"/>
      <c r="O37" s="39"/>
      <c r="P37" s="41">
        <f t="shared" si="11"/>
        <v>0</v>
      </c>
    </row>
    <row r="38" spans="1:16" ht="18" x14ac:dyDescent="0.25">
      <c r="A38" s="34" t="s">
        <v>40</v>
      </c>
      <c r="B38" s="36"/>
      <c r="C38" s="36"/>
      <c r="D38" s="36"/>
      <c r="E38" s="47"/>
      <c r="F38" s="43"/>
      <c r="G38" s="39"/>
      <c r="H38" s="39"/>
      <c r="I38" s="39"/>
      <c r="J38" s="39"/>
      <c r="K38" s="39"/>
      <c r="L38" s="39"/>
      <c r="M38" s="39"/>
      <c r="N38" s="40"/>
      <c r="O38" s="39"/>
      <c r="P38" s="41">
        <f t="shared" si="11"/>
        <v>0</v>
      </c>
    </row>
    <row r="39" spans="1:16" ht="18" x14ac:dyDescent="0.25">
      <c r="A39" s="34" t="s">
        <v>41</v>
      </c>
      <c r="B39" s="36"/>
      <c r="C39" s="36"/>
      <c r="D39" s="36"/>
      <c r="E39" s="47"/>
      <c r="F39" s="43"/>
      <c r="G39" s="39"/>
      <c r="H39" s="39"/>
      <c r="I39" s="39"/>
      <c r="J39" s="39"/>
      <c r="K39" s="39"/>
      <c r="L39" s="39"/>
      <c r="M39" s="39"/>
      <c r="N39" s="40"/>
      <c r="O39" s="39"/>
      <c r="P39" s="41">
        <f t="shared" si="11"/>
        <v>0</v>
      </c>
    </row>
    <row r="40" spans="1:16" ht="18" x14ac:dyDescent="0.25">
      <c r="A40" s="34" t="s">
        <v>42</v>
      </c>
      <c r="B40" s="36"/>
      <c r="C40" s="36"/>
      <c r="D40" s="36"/>
      <c r="E40" s="47"/>
      <c r="F40" s="43"/>
      <c r="G40" s="39"/>
      <c r="H40" s="39"/>
      <c r="I40" s="39"/>
      <c r="J40" s="39"/>
      <c r="K40" s="39"/>
      <c r="L40" s="39"/>
      <c r="M40" s="39"/>
      <c r="N40" s="40"/>
      <c r="O40" s="39"/>
      <c r="P40" s="41">
        <f t="shared" si="11"/>
        <v>0</v>
      </c>
    </row>
    <row r="41" spans="1:16" ht="21" customHeight="1" x14ac:dyDescent="0.25">
      <c r="A41" s="34" t="s">
        <v>27</v>
      </c>
      <c r="B41" s="36"/>
      <c r="C41" s="36"/>
      <c r="D41" s="36"/>
      <c r="E41" s="47"/>
      <c r="F41" s="43"/>
      <c r="G41" s="39"/>
      <c r="H41" s="39"/>
      <c r="I41" s="39"/>
      <c r="J41" s="39"/>
      <c r="K41" s="39"/>
      <c r="L41" s="39"/>
      <c r="M41" s="39"/>
      <c r="N41" s="40"/>
      <c r="O41" s="39"/>
      <c r="P41" s="41">
        <f t="shared" si="11"/>
        <v>0</v>
      </c>
    </row>
    <row r="42" spans="1:16" ht="18" x14ac:dyDescent="0.25">
      <c r="A42" s="34" t="s">
        <v>43</v>
      </c>
      <c r="B42" s="36"/>
      <c r="C42" s="36"/>
      <c r="D42" s="36"/>
      <c r="E42" s="47"/>
      <c r="F42" s="43"/>
      <c r="G42" s="39"/>
      <c r="H42" s="39"/>
      <c r="I42" s="39"/>
      <c r="J42" s="39"/>
      <c r="K42" s="39"/>
      <c r="L42" s="39"/>
      <c r="M42" s="39"/>
      <c r="N42" s="40"/>
      <c r="O42" s="39"/>
      <c r="P42" s="41">
        <f t="shared" si="11"/>
        <v>0</v>
      </c>
    </row>
    <row r="43" spans="1:16" x14ac:dyDescent="0.25">
      <c r="A43" s="25" t="s">
        <v>44</v>
      </c>
      <c r="B43" s="26"/>
      <c r="C43" s="26"/>
      <c r="D43" s="26"/>
      <c r="E43" s="30"/>
      <c r="F43" s="43"/>
      <c r="G43" s="39"/>
      <c r="H43" s="39"/>
      <c r="I43" s="39"/>
      <c r="J43" s="39"/>
      <c r="K43" s="39"/>
      <c r="L43" s="39"/>
      <c r="M43" s="39"/>
      <c r="N43" s="40"/>
      <c r="O43" s="39"/>
      <c r="P43" s="41">
        <f t="shared" si="11"/>
        <v>0</v>
      </c>
    </row>
    <row r="44" spans="1:16" ht="18" customHeight="1" x14ac:dyDescent="0.25">
      <c r="A44" s="34" t="s">
        <v>45</v>
      </c>
      <c r="B44" s="36"/>
      <c r="C44" s="36"/>
      <c r="D44" s="36"/>
      <c r="E44" s="47"/>
      <c r="F44" s="43"/>
      <c r="G44" s="39"/>
      <c r="H44" s="39"/>
      <c r="I44" s="39"/>
      <c r="J44" s="39"/>
      <c r="K44" s="39"/>
      <c r="L44" s="39"/>
      <c r="M44" s="39"/>
      <c r="N44" s="40"/>
      <c r="O44" s="39"/>
      <c r="P44" s="41">
        <f t="shared" si="11"/>
        <v>0</v>
      </c>
    </row>
    <row r="45" spans="1:16" ht="27" customHeight="1" x14ac:dyDescent="0.25">
      <c r="A45" s="34" t="s">
        <v>46</v>
      </c>
      <c r="B45" s="36"/>
      <c r="C45" s="36"/>
      <c r="D45" s="36"/>
      <c r="E45" s="47"/>
      <c r="F45" s="43"/>
      <c r="G45" s="39"/>
      <c r="H45" s="39"/>
      <c r="I45" s="39"/>
      <c r="J45" s="39"/>
      <c r="K45" s="39"/>
      <c r="L45" s="39"/>
      <c r="M45" s="39"/>
      <c r="N45" s="40"/>
      <c r="O45" s="39"/>
      <c r="P45" s="41">
        <f t="shared" si="11"/>
        <v>0</v>
      </c>
    </row>
    <row r="46" spans="1:16" ht="18" x14ac:dyDescent="0.25">
      <c r="A46" s="34" t="s">
        <v>47</v>
      </c>
      <c r="B46" s="36"/>
      <c r="C46" s="36"/>
      <c r="D46" s="36"/>
      <c r="E46" s="47"/>
      <c r="F46" s="43"/>
      <c r="G46" s="39"/>
      <c r="H46" s="39"/>
      <c r="I46" s="39"/>
      <c r="J46" s="39"/>
      <c r="K46" s="39"/>
      <c r="L46" s="39"/>
      <c r="M46" s="39"/>
      <c r="N46" s="40"/>
      <c r="O46" s="39"/>
      <c r="P46" s="41">
        <f t="shared" si="11"/>
        <v>0</v>
      </c>
    </row>
    <row r="47" spans="1:16" ht="18" x14ac:dyDescent="0.25">
      <c r="A47" s="34" t="s">
        <v>48</v>
      </c>
      <c r="B47" s="36"/>
      <c r="C47" s="36"/>
      <c r="D47" s="36"/>
      <c r="E47" s="47"/>
      <c r="F47" s="43"/>
      <c r="G47" s="39"/>
      <c r="H47" s="39"/>
      <c r="I47" s="39"/>
      <c r="J47" s="39"/>
      <c r="K47" s="39"/>
      <c r="L47" s="39"/>
      <c r="M47" s="39"/>
      <c r="N47" s="40"/>
      <c r="O47" s="39"/>
      <c r="P47" s="41">
        <f t="shared" si="11"/>
        <v>0</v>
      </c>
    </row>
    <row r="48" spans="1:16" ht="18" x14ac:dyDescent="0.25">
      <c r="A48" s="34" t="s">
        <v>49</v>
      </c>
      <c r="B48" s="36"/>
      <c r="C48" s="36"/>
      <c r="D48" s="36"/>
      <c r="E48" s="47"/>
      <c r="F48" s="43"/>
      <c r="G48" s="39"/>
      <c r="H48" s="39"/>
      <c r="I48" s="39"/>
      <c r="J48" s="39"/>
      <c r="K48" s="39"/>
      <c r="L48" s="39"/>
      <c r="M48" s="39"/>
      <c r="N48" s="40"/>
      <c r="O48" s="39"/>
      <c r="P48" s="41">
        <f t="shared" si="11"/>
        <v>0</v>
      </c>
    </row>
    <row r="49" spans="1:17" ht="18" x14ac:dyDescent="0.25">
      <c r="A49" s="34" t="s">
        <v>50</v>
      </c>
      <c r="B49" s="36"/>
      <c r="C49" s="36"/>
      <c r="D49" s="36"/>
      <c r="E49" s="47"/>
      <c r="F49" s="43"/>
      <c r="G49" s="39"/>
      <c r="H49" s="39"/>
      <c r="I49" s="39"/>
      <c r="J49" s="39"/>
      <c r="K49" s="39"/>
      <c r="L49" s="39"/>
      <c r="M49" s="39"/>
      <c r="N49" s="40"/>
      <c r="O49" s="39"/>
      <c r="P49" s="41">
        <f t="shared" si="11"/>
        <v>0</v>
      </c>
    </row>
    <row r="50" spans="1:17" ht="18" x14ac:dyDescent="0.25">
      <c r="A50" s="34" t="s">
        <v>51</v>
      </c>
      <c r="B50" s="36"/>
      <c r="C50" s="36"/>
      <c r="D50" s="36"/>
      <c r="E50" s="47"/>
      <c r="F50" s="43"/>
      <c r="G50" s="39"/>
      <c r="H50" s="39"/>
      <c r="I50" s="39"/>
      <c r="J50" s="39"/>
      <c r="K50" s="39"/>
      <c r="L50" s="39"/>
      <c r="M50" s="39"/>
      <c r="N50" s="40"/>
      <c r="O50" s="39"/>
      <c r="P50" s="41">
        <f t="shared" si="11"/>
        <v>0</v>
      </c>
    </row>
    <row r="51" spans="1:17" ht="18" x14ac:dyDescent="0.25">
      <c r="A51" s="25" t="s">
        <v>28</v>
      </c>
      <c r="B51" s="26">
        <f>SUM(B52:B60)</f>
        <v>195209008</v>
      </c>
      <c r="C51" s="26">
        <f t="shared" ref="C51:N51" si="12">SUM(C52:C60)</f>
        <v>-141036317</v>
      </c>
      <c r="D51" s="26">
        <f>SUM(B51:C51)</f>
        <v>54172691</v>
      </c>
      <c r="E51" s="26">
        <f t="shared" si="12"/>
        <v>0</v>
      </c>
      <c r="F51" s="26">
        <f t="shared" si="12"/>
        <v>786148.6</v>
      </c>
      <c r="G51" s="26">
        <f t="shared" si="12"/>
        <v>0</v>
      </c>
      <c r="H51" s="26">
        <f>SUM(H52:H60)</f>
        <v>3549796.91</v>
      </c>
      <c r="I51" s="26">
        <f t="shared" si="12"/>
        <v>158906.57999999999</v>
      </c>
      <c r="J51" s="26">
        <f t="shared" si="12"/>
        <v>3560559.44</v>
      </c>
      <c r="K51" s="26">
        <f t="shared" si="12"/>
        <v>9499</v>
      </c>
      <c r="L51" s="26">
        <f t="shared" si="12"/>
        <v>20199872.989999998</v>
      </c>
      <c r="M51" s="26">
        <f t="shared" si="12"/>
        <v>0</v>
      </c>
      <c r="N51" s="26">
        <f t="shared" si="12"/>
        <v>0</v>
      </c>
      <c r="O51" s="26">
        <v>4136965.9</v>
      </c>
      <c r="P51" s="26">
        <f>F51+G51+H51+I51+J51+K51+L51+M51+O51</f>
        <v>32401749.419999994</v>
      </c>
    </row>
    <row r="52" spans="1:17" x14ac:dyDescent="0.25">
      <c r="A52" s="34" t="s">
        <v>29</v>
      </c>
      <c r="B52" s="36">
        <v>11000000</v>
      </c>
      <c r="C52" s="36">
        <v>-4550313</v>
      </c>
      <c r="D52" s="26">
        <f t="shared" ref="D52:D60" si="13">SUM(B52:C52)</f>
        <v>6449687</v>
      </c>
      <c r="E52" s="48"/>
      <c r="F52" s="50"/>
      <c r="G52" s="39"/>
      <c r="H52" s="39"/>
      <c r="I52" s="39"/>
      <c r="J52" s="39">
        <v>3560559.44</v>
      </c>
      <c r="K52" s="39">
        <v>9499</v>
      </c>
      <c r="L52" s="29"/>
      <c r="M52" s="39"/>
      <c r="N52" s="40"/>
      <c r="O52" s="39">
        <v>0</v>
      </c>
      <c r="P52" s="41">
        <f>SUM(E52+F52+G52+H52+I52+J52+K52+L52+M52+O52)</f>
        <v>3570058.44</v>
      </c>
    </row>
    <row r="53" spans="1:17" ht="18" x14ac:dyDescent="0.25">
      <c r="A53" s="34" t="s">
        <v>30</v>
      </c>
      <c r="B53" s="36"/>
      <c r="C53" s="36">
        <v>1568749</v>
      </c>
      <c r="D53" s="26">
        <f t="shared" si="13"/>
        <v>1568749</v>
      </c>
      <c r="E53" s="48"/>
      <c r="F53" s="50">
        <v>786148.6</v>
      </c>
      <c r="G53" s="29"/>
      <c r="H53" s="39"/>
      <c r="I53" s="39"/>
      <c r="J53" s="39"/>
      <c r="K53" s="39"/>
      <c r="L53" s="39"/>
      <c r="M53" s="29"/>
      <c r="N53" s="40"/>
      <c r="O53" s="39">
        <v>0</v>
      </c>
      <c r="P53" s="41">
        <f t="shared" ref="P53:P56" si="14">SUM(E53+F53+G53+H53+I53+J53+K53+L53+M53+O53)</f>
        <v>786148.6</v>
      </c>
    </row>
    <row r="54" spans="1:17" ht="18" x14ac:dyDescent="0.25">
      <c r="A54" s="34" t="s">
        <v>31</v>
      </c>
      <c r="B54" s="36">
        <v>1000000</v>
      </c>
      <c r="C54" s="36"/>
      <c r="D54" s="26">
        <f t="shared" si="13"/>
        <v>1000000</v>
      </c>
      <c r="E54" s="48"/>
      <c r="F54" s="50"/>
      <c r="G54" s="29"/>
      <c r="H54" s="39"/>
      <c r="I54" s="39"/>
      <c r="J54" s="39"/>
      <c r="K54" s="39"/>
      <c r="L54" s="29"/>
      <c r="M54" s="29"/>
      <c r="N54" s="40"/>
      <c r="O54" s="39">
        <v>0</v>
      </c>
      <c r="P54" s="41">
        <f t="shared" si="14"/>
        <v>0</v>
      </c>
      <c r="Q54" s="4"/>
    </row>
    <row r="55" spans="1:17" ht="18" x14ac:dyDescent="0.25">
      <c r="A55" s="34" t="s">
        <v>32</v>
      </c>
      <c r="B55" s="36">
        <v>170209008</v>
      </c>
      <c r="C55" s="36">
        <v>-140610230</v>
      </c>
      <c r="D55" s="26">
        <f t="shared" si="13"/>
        <v>29598778</v>
      </c>
      <c r="E55" s="48"/>
      <c r="F55" s="50"/>
      <c r="G55" s="29"/>
      <c r="H55" s="39"/>
      <c r="I55" s="29"/>
      <c r="J55" s="39"/>
      <c r="K55" s="39"/>
      <c r="L55" s="39">
        <v>19760875</v>
      </c>
      <c r="M55" s="39"/>
      <c r="N55" s="40"/>
      <c r="O55" s="39">
        <v>925120</v>
      </c>
      <c r="P55" s="41">
        <f t="shared" si="14"/>
        <v>20685995</v>
      </c>
    </row>
    <row r="56" spans="1:17" ht="18" x14ac:dyDescent="0.25">
      <c r="A56" s="34" t="s">
        <v>33</v>
      </c>
      <c r="B56" s="36">
        <v>10000000</v>
      </c>
      <c r="C56" s="36">
        <v>5440394</v>
      </c>
      <c r="D56" s="26">
        <f t="shared" si="13"/>
        <v>15440394</v>
      </c>
      <c r="E56" s="48"/>
      <c r="F56" s="50"/>
      <c r="G56" s="39"/>
      <c r="H56" s="39">
        <v>3434713.91</v>
      </c>
      <c r="I56" s="39">
        <v>158906.57999999999</v>
      </c>
      <c r="J56" s="39"/>
      <c r="K56" s="39"/>
      <c r="L56" s="39">
        <v>438997.99</v>
      </c>
      <c r="M56" s="39"/>
      <c r="N56" s="40"/>
      <c r="O56" s="39">
        <v>3211845.9</v>
      </c>
      <c r="P56" s="41">
        <f t="shared" si="14"/>
        <v>7244464.3800000008</v>
      </c>
    </row>
    <row r="57" spans="1:17" x14ac:dyDescent="0.25">
      <c r="A57" s="34" t="s">
        <v>52</v>
      </c>
      <c r="B57" s="36"/>
      <c r="C57" s="36"/>
      <c r="D57" s="26">
        <f t="shared" si="13"/>
        <v>0</v>
      </c>
      <c r="E57" s="48"/>
      <c r="F57" s="50"/>
      <c r="G57" s="29"/>
      <c r="H57" s="39"/>
      <c r="I57" s="39"/>
      <c r="J57" s="39"/>
      <c r="K57" s="39"/>
      <c r="L57" s="39"/>
      <c r="M57" s="29"/>
      <c r="N57" s="40"/>
      <c r="O57" s="39">
        <v>0</v>
      </c>
      <c r="P57" s="41">
        <f>SUM(E57+F57+G57+H57+I57+J57+K57+L57+M57)</f>
        <v>0</v>
      </c>
    </row>
    <row r="58" spans="1:17" x14ac:dyDescent="0.25">
      <c r="A58" s="34" t="s">
        <v>53</v>
      </c>
      <c r="B58" s="36"/>
      <c r="C58" s="36"/>
      <c r="D58" s="26">
        <f t="shared" si="13"/>
        <v>0</v>
      </c>
      <c r="E58" s="48"/>
      <c r="F58" s="50"/>
      <c r="G58" s="29"/>
      <c r="H58" s="39"/>
      <c r="I58" s="29"/>
      <c r="J58" s="39"/>
      <c r="K58" s="39"/>
      <c r="L58" s="29"/>
      <c r="M58" s="29"/>
      <c r="N58" s="40"/>
      <c r="O58" s="39">
        <v>0</v>
      </c>
      <c r="P58" s="41">
        <f>SUM(E58+F58+G58+H58+I58+J58+K58+L58+M58)</f>
        <v>0</v>
      </c>
    </row>
    <row r="59" spans="1:17" ht="20.25" customHeight="1" x14ac:dyDescent="0.25">
      <c r="A59" s="34" t="s">
        <v>34</v>
      </c>
      <c r="B59" s="36">
        <v>3000000</v>
      </c>
      <c r="C59" s="36">
        <v>-3000000</v>
      </c>
      <c r="D59" s="26">
        <f t="shared" si="13"/>
        <v>0</v>
      </c>
      <c r="E59" s="48"/>
      <c r="F59" s="50"/>
      <c r="G59" s="39"/>
      <c r="H59" s="39"/>
      <c r="I59" s="39"/>
      <c r="J59" s="39"/>
      <c r="K59" s="39"/>
      <c r="L59" s="29"/>
      <c r="M59" s="39"/>
      <c r="N59" s="40"/>
      <c r="O59" s="39">
        <v>0</v>
      </c>
      <c r="P59" s="41">
        <f>SUM(E59+F59+G59+H59+I59+J59+K59+L59+M59)</f>
        <v>0</v>
      </c>
    </row>
    <row r="60" spans="1:17" ht="33.75" customHeight="1" x14ac:dyDescent="0.25">
      <c r="A60" s="34" t="s">
        <v>54</v>
      </c>
      <c r="B60" s="36"/>
      <c r="C60" s="36">
        <v>115083</v>
      </c>
      <c r="D60" s="26">
        <f t="shared" si="13"/>
        <v>115083</v>
      </c>
      <c r="E60" s="48"/>
      <c r="F60" s="50"/>
      <c r="G60" s="29"/>
      <c r="H60" s="39">
        <v>115083</v>
      </c>
      <c r="I60" s="29"/>
      <c r="J60" s="39"/>
      <c r="K60" s="39"/>
      <c r="L60" s="29"/>
      <c r="M60" s="29"/>
      <c r="N60" s="40"/>
      <c r="O60" s="39">
        <v>0</v>
      </c>
      <c r="P60" s="41">
        <f>SUM(E60+F60+G60+H60+I60+J60+K60+L60+M60+O60)</f>
        <v>115083</v>
      </c>
    </row>
    <row r="61" spans="1:17" x14ac:dyDescent="0.25">
      <c r="A61" s="25" t="s">
        <v>55</v>
      </c>
      <c r="B61" s="26">
        <f>SUM(B62)</f>
        <v>10000000</v>
      </c>
      <c r="C61" s="26">
        <f>SUM(C62)</f>
        <v>-9074617</v>
      </c>
      <c r="D61" s="26">
        <f>SUM(B61:C61)</f>
        <v>925383</v>
      </c>
      <c r="E61" s="30">
        <v>0</v>
      </c>
      <c r="F61" s="50"/>
      <c r="G61" s="44">
        <f>SUM(G62:G65)</f>
        <v>0</v>
      </c>
      <c r="H61" s="44">
        <f>SUM(H62:H65)</f>
        <v>616953.21</v>
      </c>
      <c r="I61" s="29"/>
      <c r="J61" s="44">
        <f>SUM(J62)</f>
        <v>346651.09</v>
      </c>
      <c r="K61" s="39"/>
      <c r="L61" s="29"/>
      <c r="M61" s="29"/>
      <c r="N61" s="46">
        <f>SUM(N62:N65)</f>
        <v>0</v>
      </c>
      <c r="O61" s="44"/>
      <c r="P61" s="41">
        <f t="shared" ref="P61:P86" si="15">SUM(E61+F61+G61+H61+I61+J61+K61+L61+M61)</f>
        <v>963604.3</v>
      </c>
    </row>
    <row r="62" spans="1:17" ht="17.25" customHeight="1" x14ac:dyDescent="0.25">
      <c r="A62" s="34" t="s">
        <v>56</v>
      </c>
      <c r="B62" s="36">
        <v>10000000</v>
      </c>
      <c r="C62" s="36">
        <v>-9074617</v>
      </c>
      <c r="D62" s="26">
        <f t="shared" ref="D62:D65" si="16">SUM(B62:C62)</f>
        <v>925383</v>
      </c>
      <c r="E62" s="48"/>
      <c r="F62" s="50"/>
      <c r="G62" s="39"/>
      <c r="H62" s="29">
        <v>616953.21</v>
      </c>
      <c r="I62" s="29"/>
      <c r="J62" s="39">
        <v>346651.09</v>
      </c>
      <c r="K62" s="39"/>
      <c r="L62" s="29">
        <v>-38221.86</v>
      </c>
      <c r="M62" s="29"/>
      <c r="N62" s="40"/>
      <c r="O62" s="39"/>
      <c r="P62" s="41">
        <f t="shared" si="15"/>
        <v>925382.44000000006</v>
      </c>
    </row>
    <row r="63" spans="1:17" ht="17.25" customHeight="1" x14ac:dyDescent="0.25">
      <c r="A63" s="34" t="s">
        <v>57</v>
      </c>
      <c r="B63" s="36"/>
      <c r="C63" s="36"/>
      <c r="D63" s="26">
        <f t="shared" si="16"/>
        <v>0</v>
      </c>
      <c r="E63" s="48"/>
      <c r="F63" s="50"/>
      <c r="G63" s="29"/>
      <c r="H63" s="29"/>
      <c r="I63" s="29"/>
      <c r="J63" s="39"/>
      <c r="K63" s="39"/>
      <c r="L63" s="29"/>
      <c r="M63" s="29"/>
      <c r="N63" s="40"/>
      <c r="O63" s="39"/>
      <c r="P63" s="41">
        <f t="shared" si="15"/>
        <v>0</v>
      </c>
    </row>
    <row r="64" spans="1:17" ht="21" customHeight="1" x14ac:dyDescent="0.25">
      <c r="A64" s="34" t="s">
        <v>58</v>
      </c>
      <c r="B64" s="36"/>
      <c r="C64" s="36"/>
      <c r="D64" s="26">
        <f t="shared" si="16"/>
        <v>0</v>
      </c>
      <c r="E64" s="48"/>
      <c r="F64" s="50"/>
      <c r="G64" s="29"/>
      <c r="H64" s="29"/>
      <c r="I64" s="29"/>
      <c r="J64" s="39"/>
      <c r="K64" s="39"/>
      <c r="L64" s="29"/>
      <c r="M64" s="29"/>
      <c r="N64" s="40"/>
      <c r="O64" s="39"/>
      <c r="P64" s="41">
        <f t="shared" si="15"/>
        <v>0</v>
      </c>
    </row>
    <row r="65" spans="1:16" ht="32.25" customHeight="1" x14ac:dyDescent="0.25">
      <c r="A65" s="34" t="s">
        <v>59</v>
      </c>
      <c r="B65" s="36"/>
      <c r="C65" s="36"/>
      <c r="D65" s="26">
        <f t="shared" si="16"/>
        <v>0</v>
      </c>
      <c r="E65" s="48"/>
      <c r="F65" s="50"/>
      <c r="G65" s="29"/>
      <c r="H65" s="29"/>
      <c r="I65" s="29"/>
      <c r="J65" s="39"/>
      <c r="K65" s="39"/>
      <c r="L65" s="29"/>
      <c r="M65" s="29"/>
      <c r="N65" s="40"/>
      <c r="O65" s="39"/>
      <c r="P65" s="41">
        <f t="shared" si="15"/>
        <v>0</v>
      </c>
    </row>
    <row r="66" spans="1:16" ht="27.75" customHeight="1" x14ac:dyDescent="0.25">
      <c r="A66" s="25" t="s">
        <v>60</v>
      </c>
      <c r="B66" s="26"/>
      <c r="C66" s="26"/>
      <c r="D66" s="26"/>
      <c r="E66" s="30">
        <v>0</v>
      </c>
      <c r="F66" s="50"/>
      <c r="G66" s="29"/>
      <c r="H66" s="29"/>
      <c r="I66" s="29"/>
      <c r="J66" s="39"/>
      <c r="K66" s="39"/>
      <c r="L66" s="29"/>
      <c r="M66" s="29"/>
      <c r="N66" s="40"/>
      <c r="O66" s="39"/>
      <c r="P66" s="41">
        <f t="shared" si="15"/>
        <v>0</v>
      </c>
    </row>
    <row r="67" spans="1:16" ht="21.75" customHeight="1" x14ac:dyDescent="0.25">
      <c r="A67" s="34" t="s">
        <v>61</v>
      </c>
      <c r="B67" s="36"/>
      <c r="C67" s="36"/>
      <c r="D67" s="36"/>
      <c r="E67" s="48"/>
      <c r="F67" s="50"/>
      <c r="G67" s="29"/>
      <c r="H67" s="29"/>
      <c r="I67" s="29"/>
      <c r="J67" s="39"/>
      <c r="K67" s="39"/>
      <c r="L67" s="29"/>
      <c r="M67" s="29"/>
      <c r="N67" s="40"/>
      <c r="O67" s="39"/>
      <c r="P67" s="41">
        <f t="shared" si="15"/>
        <v>0</v>
      </c>
    </row>
    <row r="68" spans="1:16" ht="30.75" customHeight="1" x14ac:dyDescent="0.25">
      <c r="A68" s="34" t="s">
        <v>62</v>
      </c>
      <c r="B68" s="36"/>
      <c r="C68" s="36"/>
      <c r="D68" s="36"/>
      <c r="E68" s="48"/>
      <c r="F68" s="50"/>
      <c r="G68" s="29"/>
      <c r="H68" s="29"/>
      <c r="I68" s="29"/>
      <c r="J68" s="39"/>
      <c r="K68" s="39"/>
      <c r="L68" s="29"/>
      <c r="M68" s="29"/>
      <c r="N68" s="40"/>
      <c r="O68" s="39"/>
      <c r="P68" s="41">
        <f t="shared" si="15"/>
        <v>0</v>
      </c>
    </row>
    <row r="69" spans="1:16" x14ac:dyDescent="0.25">
      <c r="A69" s="25" t="s">
        <v>63</v>
      </c>
      <c r="B69" s="26"/>
      <c r="C69" s="26">
        <f>SUM(C70)</f>
        <v>0</v>
      </c>
      <c r="D69" s="26"/>
      <c r="E69" s="51"/>
      <c r="F69" s="50"/>
      <c r="G69" s="41">
        <f>SUM(G70:G72)</f>
        <v>0</v>
      </c>
      <c r="H69" s="41">
        <f>SUM(H70:H72)</f>
        <v>0</v>
      </c>
      <c r="I69" s="29"/>
      <c r="J69" s="39"/>
      <c r="K69" s="39"/>
      <c r="L69" s="29"/>
      <c r="M69" s="29"/>
      <c r="N69" s="40"/>
      <c r="O69" s="39"/>
      <c r="P69" s="41">
        <f t="shared" si="15"/>
        <v>0</v>
      </c>
    </row>
    <row r="70" spans="1:16" ht="18" x14ac:dyDescent="0.25">
      <c r="A70" s="34" t="s">
        <v>64</v>
      </c>
      <c r="B70" s="36"/>
      <c r="C70" s="36"/>
      <c r="D70" s="36"/>
      <c r="E70" s="48"/>
      <c r="F70" s="50"/>
      <c r="G70" s="39"/>
      <c r="H70" s="39"/>
      <c r="I70" s="29"/>
      <c r="J70" s="39"/>
      <c r="K70" s="39"/>
      <c r="L70" s="29"/>
      <c r="M70" s="29"/>
      <c r="N70" s="40"/>
      <c r="O70" s="39"/>
      <c r="P70" s="41">
        <f t="shared" si="15"/>
        <v>0</v>
      </c>
    </row>
    <row r="71" spans="1:16" ht="18" x14ac:dyDescent="0.25">
      <c r="A71" s="34" t="s">
        <v>65</v>
      </c>
      <c r="B71" s="36"/>
      <c r="C71" s="36"/>
      <c r="D71" s="36"/>
      <c r="E71" s="48"/>
      <c r="F71" s="50"/>
      <c r="G71" s="29"/>
      <c r="H71" s="29"/>
      <c r="I71" s="29"/>
      <c r="J71" s="39"/>
      <c r="K71" s="39"/>
      <c r="L71" s="29"/>
      <c r="M71" s="29"/>
      <c r="N71" s="40"/>
      <c r="O71" s="39"/>
      <c r="P71" s="41">
        <f t="shared" si="15"/>
        <v>0</v>
      </c>
    </row>
    <row r="72" spans="1:16" ht="18" x14ac:dyDescent="0.25">
      <c r="A72" s="34" t="s">
        <v>66</v>
      </c>
      <c r="B72" s="36"/>
      <c r="C72" s="36"/>
      <c r="D72" s="36"/>
      <c r="E72" s="48"/>
      <c r="F72" s="50"/>
      <c r="G72" s="29"/>
      <c r="H72" s="29"/>
      <c r="I72" s="29"/>
      <c r="J72" s="39"/>
      <c r="K72" s="39"/>
      <c r="L72" s="29"/>
      <c r="M72" s="29"/>
      <c r="N72" s="40"/>
      <c r="O72" s="39"/>
      <c r="P72" s="41">
        <f t="shared" si="15"/>
        <v>0</v>
      </c>
    </row>
    <row r="73" spans="1:16" x14ac:dyDescent="0.25">
      <c r="A73" s="52" t="s">
        <v>35</v>
      </c>
      <c r="B73" s="53">
        <f>SUM(B10+B16+B26+B51+B61)</f>
        <v>2264240745</v>
      </c>
      <c r="C73" s="53">
        <f>SUM(C10+C16+C26+C51+C61+C69)</f>
        <v>91107212</v>
      </c>
      <c r="D73" s="53">
        <f>SUM(D10+D16+D26+D51+D61+D69)</f>
        <v>2355347957</v>
      </c>
      <c r="E73" s="54" t="e">
        <f>+E11+E12+E13+E14+E15+E17+E18+E19+E20+E21+E22+E23+E24+E25+E27+E28+E29+E30+E31+E32+E33+#REF!+E34+E36+E37+E38+E39+E40+E41+E42+E43+E44+E45+E46+E47+E48+E49+E50+E52+E53+E54+E55+E56+E57+E58+E59+E60+E62+E63+E64+E65+E67+E68+E70+E71+E72</f>
        <v>#REF!</v>
      </c>
      <c r="F73" s="55">
        <f>SUM(F10+F16+F26+F35+F43+F51+F61+F66+F69)</f>
        <v>123198889.01999998</v>
      </c>
      <c r="G73" s="54">
        <f>SUM(G10+G16+G26+G51+G61+G69)</f>
        <v>135422484.09</v>
      </c>
      <c r="H73" s="54">
        <f>SUM(H10+H16+H26+H51+H61+H69)</f>
        <v>230056732.58000001</v>
      </c>
      <c r="I73" s="54">
        <f>SUM(I10+I16+I26+I35+I51)</f>
        <v>155010317.99000001</v>
      </c>
      <c r="J73" s="54">
        <f>SUM(J10+J16+J26+J35+J51+J61)</f>
        <v>195054592.27000001</v>
      </c>
      <c r="K73" s="54" t="e">
        <f>+K11+K12+K13+K14+K15+K17+K18+K19+K20+K21+K22+K23+K24+K25+K27+K28+K29+K30+K31+K32+K33+#REF!+K34+K36+K37+K38+K39+K40+K41+K42+K43+K44+K45+K46+K47+K48+K49+K50+K52+K53+K54+K55+K56+K57+K58+K59+K60+K62+K63+K64+K65+K67+K68+K70+K71+K72</f>
        <v>#REF!</v>
      </c>
      <c r="L73" s="54" t="e">
        <f>+L11+L12+L13+L14+L15+L17+L18+L19+L20+L21+L22+L23+L24+L25+L27+L28+L29+L30+L31+L32+L33+#REF!+L34+L36+L37+L38+L39+L40+L41+L42+L43+L44+L45+L46+L47+L48+L49+L50+L52+L53+L54+L55+L56+L57+L58+L59+L60+L62+L63+L64+L65+L67+L68+L70+L71+L72</f>
        <v>#REF!</v>
      </c>
      <c r="M73" s="54" t="e">
        <f>+M11+M12+M13+M14+M15+M17+M18+M19+M20+M21+M22+M23+M24+M25+M27+M28+M29+M30+M31+M32+M33+#REF!+M34+M36+M37+M38+M39+M40+M41+M42+M43+M44+M45+M46+M47+M48+M49+M50+M52+M53+M54+M55+M56+M57+M58+M59+M60+M62+M63+M64+M65+M67+M68+M70+M71+M72</f>
        <v>#REF!</v>
      </c>
      <c r="N73" s="56" t="e">
        <f>+N11+N12+N13+N14+N15+N17+N18+N19+N20+N21+N22+N23+N24+N25+N27+N28+N29+N30+N31+N32+N33+#REF!+N34+N36+N37+N38+N39+N40+N41+N42+N43+N44+N45+N46+N47+N48+N49+N50+N52+N53+N54+N55+N56+N57+N58+N59+N60+N62+N63+N64+N65+N67+N68+N70+N71+N72</f>
        <v>#REF!</v>
      </c>
      <c r="O73" s="54"/>
      <c r="P73" s="57" t="e">
        <f t="shared" si="15"/>
        <v>#REF!</v>
      </c>
    </row>
    <row r="74" spans="1:16" ht="14.25" customHeight="1" x14ac:dyDescent="0.25">
      <c r="A74" s="58"/>
      <c r="B74" s="59"/>
      <c r="C74" s="59"/>
      <c r="D74" s="59"/>
      <c r="E74" s="48"/>
      <c r="F74" s="50"/>
      <c r="G74" s="29"/>
      <c r="H74" s="29"/>
      <c r="I74" s="29"/>
      <c r="J74" s="39"/>
      <c r="K74" s="39"/>
      <c r="L74" s="29"/>
      <c r="M74" s="29"/>
      <c r="N74" s="40"/>
      <c r="O74" s="39"/>
      <c r="P74" s="41">
        <f t="shared" si="15"/>
        <v>0</v>
      </c>
    </row>
    <row r="75" spans="1:16" x14ac:dyDescent="0.25">
      <c r="A75" s="25" t="s">
        <v>67</v>
      </c>
      <c r="B75" s="26"/>
      <c r="C75" s="26"/>
      <c r="D75" s="26"/>
      <c r="E75" s="51"/>
      <c r="F75" s="60"/>
      <c r="G75" s="51"/>
      <c r="H75" s="51"/>
      <c r="I75" s="51"/>
      <c r="J75" s="30"/>
      <c r="K75" s="30"/>
      <c r="L75" s="51"/>
      <c r="M75" s="51"/>
      <c r="N75" s="32"/>
      <c r="O75" s="30"/>
      <c r="P75" s="41">
        <f t="shared" si="15"/>
        <v>0</v>
      </c>
    </row>
    <row r="76" spans="1:16" ht="18" x14ac:dyDescent="0.25">
      <c r="A76" s="25" t="s">
        <v>68</v>
      </c>
      <c r="B76" s="26"/>
      <c r="C76" s="26"/>
      <c r="D76" s="26"/>
      <c r="E76" s="51"/>
      <c r="F76" s="50"/>
      <c r="G76" s="29"/>
      <c r="H76" s="29"/>
      <c r="I76" s="29"/>
      <c r="J76" s="39"/>
      <c r="K76" s="39"/>
      <c r="L76" s="29"/>
      <c r="M76" s="29"/>
      <c r="N76" s="40"/>
      <c r="O76" s="39"/>
      <c r="P76" s="41">
        <f t="shared" si="15"/>
        <v>0</v>
      </c>
    </row>
    <row r="77" spans="1:16" ht="18" x14ac:dyDescent="0.25">
      <c r="A77" s="34" t="s">
        <v>69</v>
      </c>
      <c r="B77" s="36"/>
      <c r="C77" s="36"/>
      <c r="D77" s="36"/>
      <c r="E77" s="48"/>
      <c r="F77" s="50"/>
      <c r="G77" s="29"/>
      <c r="H77" s="29"/>
      <c r="I77" s="29"/>
      <c r="J77" s="39"/>
      <c r="K77" s="39"/>
      <c r="L77" s="29"/>
      <c r="M77" s="29"/>
      <c r="N77" s="40"/>
      <c r="O77" s="39"/>
      <c r="P77" s="41">
        <f t="shared" si="15"/>
        <v>0</v>
      </c>
    </row>
    <row r="78" spans="1:16" ht="18" x14ac:dyDescent="0.25">
      <c r="A78" s="34" t="s">
        <v>70</v>
      </c>
      <c r="B78" s="36"/>
      <c r="C78" s="36"/>
      <c r="D78" s="36"/>
      <c r="E78" s="48"/>
      <c r="F78" s="50"/>
      <c r="G78" s="29"/>
      <c r="H78" s="29"/>
      <c r="I78" s="29"/>
      <c r="J78" s="39"/>
      <c r="K78" s="39"/>
      <c r="L78" s="29"/>
      <c r="M78" s="29"/>
      <c r="N78" s="40"/>
      <c r="O78" s="39"/>
      <c r="P78" s="41">
        <f t="shared" si="15"/>
        <v>0</v>
      </c>
    </row>
    <row r="79" spans="1:16" x14ac:dyDescent="0.25">
      <c r="A79" s="25" t="s">
        <v>71</v>
      </c>
      <c r="B79" s="26"/>
      <c r="C79" s="26"/>
      <c r="D79" s="26"/>
      <c r="E79" s="51"/>
      <c r="F79" s="50"/>
      <c r="G79" s="29"/>
      <c r="H79" s="29"/>
      <c r="I79" s="29"/>
      <c r="J79" s="39"/>
      <c r="K79" s="39"/>
      <c r="L79" s="29"/>
      <c r="M79" s="29"/>
      <c r="N79" s="40"/>
      <c r="O79" s="39"/>
      <c r="P79" s="41">
        <f t="shared" si="15"/>
        <v>0</v>
      </c>
    </row>
    <row r="80" spans="1:16" x14ac:dyDescent="0.25">
      <c r="A80" s="34" t="s">
        <v>72</v>
      </c>
      <c r="B80" s="36"/>
      <c r="C80" s="36"/>
      <c r="D80" s="36"/>
      <c r="E80" s="48"/>
      <c r="F80" s="61"/>
      <c r="G80" s="39"/>
      <c r="H80" s="39"/>
      <c r="I80" s="29"/>
      <c r="J80" s="39"/>
      <c r="K80" s="39"/>
      <c r="L80" s="29"/>
      <c r="M80" s="29"/>
      <c r="N80" s="40"/>
      <c r="O80" s="39"/>
      <c r="P80" s="41">
        <f t="shared" si="15"/>
        <v>0</v>
      </c>
    </row>
    <row r="81" spans="1:17" ht="18" x14ac:dyDescent="0.25">
      <c r="A81" s="34" t="s">
        <v>73</v>
      </c>
      <c r="B81" s="36"/>
      <c r="C81" s="36"/>
      <c r="D81" s="36"/>
      <c r="E81" s="48"/>
      <c r="F81" s="50"/>
      <c r="G81" s="29"/>
      <c r="H81" s="29"/>
      <c r="I81" s="29"/>
      <c r="J81" s="39"/>
      <c r="K81" s="39"/>
      <c r="L81" s="29"/>
      <c r="M81" s="29"/>
      <c r="N81" s="40"/>
      <c r="O81" s="39"/>
      <c r="P81" s="41">
        <f t="shared" si="15"/>
        <v>0</v>
      </c>
    </row>
    <row r="82" spans="1:17" ht="18" x14ac:dyDescent="0.25">
      <c r="A82" s="25" t="s">
        <v>74</v>
      </c>
      <c r="B82" s="26"/>
      <c r="C82" s="26"/>
      <c r="D82" s="26"/>
      <c r="E82" s="51"/>
      <c r="F82" s="50"/>
      <c r="G82" s="29"/>
      <c r="H82" s="29"/>
      <c r="I82" s="29"/>
      <c r="J82" s="39"/>
      <c r="K82" s="39"/>
      <c r="L82" s="29"/>
      <c r="M82" s="29"/>
      <c r="N82" s="40"/>
      <c r="O82" s="39"/>
      <c r="P82" s="41">
        <f t="shared" si="15"/>
        <v>0</v>
      </c>
    </row>
    <row r="83" spans="1:17" ht="18" x14ac:dyDescent="0.25">
      <c r="A83" s="34" t="s">
        <v>75</v>
      </c>
      <c r="B83" s="36"/>
      <c r="C83" s="36"/>
      <c r="D83" s="36"/>
      <c r="E83" s="48"/>
      <c r="F83" s="50"/>
      <c r="G83" s="29"/>
      <c r="H83" s="29"/>
      <c r="I83" s="29"/>
      <c r="J83" s="39"/>
      <c r="K83" s="39"/>
      <c r="L83" s="29"/>
      <c r="M83" s="29"/>
      <c r="N83" s="40"/>
      <c r="O83" s="39"/>
      <c r="P83" s="41">
        <f t="shared" si="15"/>
        <v>0</v>
      </c>
    </row>
    <row r="84" spans="1:17" x14ac:dyDescent="0.25">
      <c r="A84" s="52" t="s">
        <v>76</v>
      </c>
      <c r="B84" s="53"/>
      <c r="C84" s="53"/>
      <c r="D84" s="53"/>
      <c r="E84" s="44">
        <f t="shared" ref="E84:H84" si="17">SUM(E74:E83)</f>
        <v>0</v>
      </c>
      <c r="F84" s="49">
        <f t="shared" si="17"/>
        <v>0</v>
      </c>
      <c r="G84" s="44">
        <f t="shared" si="17"/>
        <v>0</v>
      </c>
      <c r="H84" s="44">
        <f t="shared" si="17"/>
        <v>0</v>
      </c>
      <c r="I84" s="62"/>
      <c r="J84" s="63"/>
      <c r="K84" s="63"/>
      <c r="L84" s="64"/>
      <c r="M84" s="64"/>
      <c r="N84" s="56"/>
      <c r="O84" s="54"/>
      <c r="P84" s="41">
        <f t="shared" si="15"/>
        <v>0</v>
      </c>
    </row>
    <row r="85" spans="1:17" ht="8.25" customHeight="1" x14ac:dyDescent="0.25">
      <c r="A85" s="29"/>
      <c r="B85" s="39"/>
      <c r="C85" s="39"/>
      <c r="D85" s="39"/>
      <c r="E85" s="29"/>
      <c r="F85" s="50"/>
      <c r="G85" s="29"/>
      <c r="H85" s="29"/>
      <c r="I85" s="29"/>
      <c r="J85" s="39"/>
      <c r="K85" s="39"/>
      <c r="L85" s="29"/>
      <c r="M85" s="29"/>
      <c r="N85" s="40"/>
      <c r="O85" s="39"/>
      <c r="P85" s="41">
        <f t="shared" si="15"/>
        <v>0</v>
      </c>
    </row>
    <row r="86" spans="1:17" ht="18" x14ac:dyDescent="0.25">
      <c r="A86" s="65" t="s">
        <v>77</v>
      </c>
      <c r="B86" s="66">
        <f>SUM(B73+B80)</f>
        <v>2264240745</v>
      </c>
      <c r="C86" s="66">
        <f>SUM(C73+C80)</f>
        <v>91107212</v>
      </c>
      <c r="D86" s="66">
        <f>SUM(D73+D80)</f>
        <v>2355347957</v>
      </c>
      <c r="E86" s="67" t="e">
        <f t="shared" ref="E86:G86" si="18">SUM(E73+E84)</f>
        <v>#REF!</v>
      </c>
      <c r="F86" s="68">
        <f>SUM(F10+F16+F26+F35+F43+F51+F61+F66+F69+F84)</f>
        <v>123198889.01999998</v>
      </c>
      <c r="G86" s="67">
        <f t="shared" si="18"/>
        <v>135422484.09</v>
      </c>
      <c r="H86" s="67">
        <f>SUM(H73+H84)</f>
        <v>230056732.58000001</v>
      </c>
      <c r="I86" s="67">
        <f t="shared" ref="I86:N86" si="19">SUM(I73)</f>
        <v>155010317.99000001</v>
      </c>
      <c r="J86" s="67">
        <f t="shared" si="19"/>
        <v>195054592.27000001</v>
      </c>
      <c r="K86" s="67" t="e">
        <f t="shared" si="19"/>
        <v>#REF!</v>
      </c>
      <c r="L86" s="67" t="e">
        <f t="shared" si="19"/>
        <v>#REF!</v>
      </c>
      <c r="M86" s="67" t="e">
        <f t="shared" si="19"/>
        <v>#REF!</v>
      </c>
      <c r="N86" s="69" t="e">
        <f t="shared" si="19"/>
        <v>#REF!</v>
      </c>
      <c r="O86" s="67"/>
      <c r="P86" s="57" t="e">
        <f t="shared" si="15"/>
        <v>#REF!</v>
      </c>
      <c r="Q86" s="4"/>
    </row>
    <row r="87" spans="1:17" x14ac:dyDescent="0.25">
      <c r="A87" s="29" t="s">
        <v>93</v>
      </c>
      <c r="B87" s="29"/>
      <c r="C87" s="39"/>
      <c r="D87" s="39"/>
      <c r="E87" s="29"/>
      <c r="F87" s="50"/>
      <c r="G87" s="29"/>
      <c r="H87" s="29"/>
      <c r="I87" s="29"/>
      <c r="J87" s="39"/>
      <c r="K87" s="39"/>
      <c r="L87" s="29"/>
      <c r="M87" s="29"/>
      <c r="N87" s="40"/>
      <c r="O87" s="39"/>
      <c r="P87" s="29"/>
    </row>
    <row r="88" spans="1:17" x14ac:dyDescent="0.25">
      <c r="A88" s="6" t="s">
        <v>104</v>
      </c>
      <c r="B88" s="6"/>
      <c r="C88" s="9"/>
      <c r="D88" s="9"/>
      <c r="E88" s="8"/>
      <c r="F88" s="7"/>
      <c r="H88" s="7"/>
      <c r="I88" s="7"/>
      <c r="J88" s="11"/>
      <c r="K88" s="11"/>
      <c r="L88" s="5"/>
      <c r="M88" s="1"/>
      <c r="N88" s="11"/>
      <c r="O88" s="11"/>
    </row>
    <row r="89" spans="1:17" x14ac:dyDescent="0.25">
      <c r="A89" s="6" t="s">
        <v>105</v>
      </c>
      <c r="B89" s="6"/>
      <c r="C89" s="9"/>
      <c r="D89" s="9"/>
      <c r="E89" s="7"/>
      <c r="F89" s="7"/>
      <c r="H89" s="7"/>
      <c r="I89" s="7"/>
      <c r="J89" s="11"/>
      <c r="K89" s="11"/>
      <c r="L89" s="5"/>
      <c r="M89" s="1"/>
      <c r="N89" s="11"/>
      <c r="O89" s="11"/>
    </row>
    <row r="90" spans="1:17" x14ac:dyDescent="0.25">
      <c r="A90" s="9" t="s">
        <v>91</v>
      </c>
      <c r="B90" s="9"/>
      <c r="G90" s="12"/>
      <c r="J90" s="9" t="s">
        <v>92</v>
      </c>
    </row>
    <row r="91" spans="1:17" x14ac:dyDescent="0.25">
      <c r="A91" s="9" t="s">
        <v>95</v>
      </c>
      <c r="B91" s="9"/>
      <c r="G91" s="12"/>
      <c r="J91" s="9" t="s">
        <v>97</v>
      </c>
    </row>
    <row r="92" spans="1:17" x14ac:dyDescent="0.25">
      <c r="A92" s="6" t="s">
        <v>94</v>
      </c>
      <c r="B92" s="6"/>
      <c r="G92" s="12"/>
      <c r="J92" s="6" t="s">
        <v>98</v>
      </c>
    </row>
    <row r="93" spans="1:17" ht="15" hidden="1" customHeight="1" x14ac:dyDescent="0.25">
      <c r="G93" s="2"/>
      <c r="J93"/>
    </row>
    <row r="94" spans="1:17" ht="15" customHeight="1" x14ac:dyDescent="0.25">
      <c r="G94" s="2"/>
      <c r="J94"/>
    </row>
    <row r="95" spans="1:17" x14ac:dyDescent="0.25">
      <c r="A95" s="6" t="s">
        <v>99</v>
      </c>
      <c r="B95" s="6"/>
      <c r="J95" s="16"/>
      <c r="K95" s="79"/>
    </row>
    <row r="96" spans="1:17" x14ac:dyDescent="0.25">
      <c r="F96" s="10"/>
      <c r="J96" s="13"/>
    </row>
  </sheetData>
  <mergeCells count="6">
    <mergeCell ref="A7:G7"/>
    <mergeCell ref="A1:N1"/>
    <mergeCell ref="A2:N2"/>
    <mergeCell ref="A3:N3"/>
    <mergeCell ref="A5:N5"/>
    <mergeCell ref="A6:N6"/>
  </mergeCells>
  <pageMargins left="3.937007874015748E-2" right="7.874015748031496E-2" top="0.31496062992125984" bottom="0.19685039370078741" header="0.19685039370078741" footer="0.15748031496062992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2022 (2)</vt:lpstr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2022-11-03T17:46:22Z</cp:lastPrinted>
  <dcterms:created xsi:type="dcterms:W3CDTF">2018-04-17T18:57:16Z</dcterms:created>
  <dcterms:modified xsi:type="dcterms:W3CDTF">2022-11-03T18:39:40Z</dcterms:modified>
</cp:coreProperties>
</file>