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POR MODULO ENERO-JULIO 17" sheetId="1" r:id="rId1"/>
  </sheets>
  <definedNames>
    <definedName name="_xlnm.Print_Area" localSheetId="0">'POR MODULO ENERO-JULIO 17'!$A$1:$S$51</definedName>
    <definedName name="_xlnm.Print_Titles" localSheetId="0">'POR MODULO ENERO-JULIO 17'!$4:$5</definedName>
  </definedNames>
  <calcPr calcId="124519"/>
</workbook>
</file>

<file path=xl/calcChain.xml><?xml version="1.0" encoding="utf-8"?>
<calcChain xmlns="http://schemas.openxmlformats.org/spreadsheetml/2006/main">
  <c r="O10" i="1"/>
  <c r="O15"/>
  <c r="O23"/>
  <c r="O26"/>
  <c r="O29"/>
  <c r="O33"/>
  <c r="O39" s="1"/>
  <c r="O46"/>
  <c r="O49" s="1"/>
  <c r="Q48"/>
  <c r="Q47"/>
  <c r="Q45"/>
  <c r="Q44"/>
  <c r="Q43"/>
  <c r="Q42"/>
  <c r="Q41"/>
  <c r="Q37"/>
  <c r="Q36"/>
  <c r="Q35"/>
  <c r="Q32"/>
  <c r="S32" s="1"/>
  <c r="Q31"/>
  <c r="Q30"/>
  <c r="S30" s="1"/>
  <c r="Q28"/>
  <c r="Q27"/>
  <c r="Q25"/>
  <c r="Q24"/>
  <c r="Q22"/>
  <c r="Q21"/>
  <c r="Q20"/>
  <c r="Q19"/>
  <c r="Q18"/>
  <c r="S18" s="1"/>
  <c r="Q17"/>
  <c r="Q16"/>
  <c r="S16" s="1"/>
  <c r="Q14"/>
  <c r="Q13"/>
  <c r="Q12"/>
  <c r="Q11"/>
  <c r="Q9"/>
  <c r="Q8"/>
  <c r="S8" s="1"/>
  <c r="Q7"/>
  <c r="P50"/>
  <c r="P48"/>
  <c r="P47"/>
  <c r="R47" s="1"/>
  <c r="P45"/>
  <c r="P44"/>
  <c r="R44" s="1"/>
  <c r="P43"/>
  <c r="P42"/>
  <c r="R42" s="1"/>
  <c r="P41"/>
  <c r="P37"/>
  <c r="P36"/>
  <c r="R36" s="1"/>
  <c r="P35"/>
  <c r="P32"/>
  <c r="P31"/>
  <c r="P30"/>
  <c r="P28"/>
  <c r="P27"/>
  <c r="R27" s="1"/>
  <c r="P25"/>
  <c r="P24"/>
  <c r="P22"/>
  <c r="P21"/>
  <c r="R21" s="1"/>
  <c r="P20"/>
  <c r="P19"/>
  <c r="R19" s="1"/>
  <c r="P18"/>
  <c r="P17"/>
  <c r="P16"/>
  <c r="P14"/>
  <c r="R14" s="1"/>
  <c r="P13"/>
  <c r="P12"/>
  <c r="R12" s="1"/>
  <c r="P11"/>
  <c r="P9"/>
  <c r="R9" s="1"/>
  <c r="P8"/>
  <c r="P7"/>
  <c r="N33"/>
  <c r="N29"/>
  <c r="N26"/>
  <c r="N23"/>
  <c r="N15"/>
  <c r="N10"/>
  <c r="N46"/>
  <c r="N49" s="1"/>
  <c r="R30"/>
  <c r="L33"/>
  <c r="L29"/>
  <c r="L26"/>
  <c r="L23"/>
  <c r="L15"/>
  <c r="L46"/>
  <c r="L49" s="1"/>
  <c r="L10"/>
  <c r="M46"/>
  <c r="M33"/>
  <c r="M49"/>
  <c r="M29"/>
  <c r="M26"/>
  <c r="M23"/>
  <c r="M15"/>
  <c r="M10"/>
  <c r="R48"/>
  <c r="R22"/>
  <c r="R16"/>
  <c r="R7"/>
  <c r="S21"/>
  <c r="S20"/>
  <c r="R20"/>
  <c r="S43"/>
  <c r="R43"/>
  <c r="R32"/>
  <c r="S25"/>
  <c r="S24"/>
  <c r="R25"/>
  <c r="R24"/>
  <c r="R18"/>
  <c r="R11"/>
  <c r="S11"/>
  <c r="S12"/>
  <c r="S14"/>
  <c r="R17"/>
  <c r="S17"/>
  <c r="S22"/>
  <c r="S27"/>
  <c r="R28"/>
  <c r="S28"/>
  <c r="R31"/>
  <c r="S31"/>
  <c r="R35"/>
  <c r="S35"/>
  <c r="S36"/>
  <c r="R37"/>
  <c r="S37"/>
  <c r="R41"/>
  <c r="S41"/>
  <c r="S42"/>
  <c r="S44"/>
  <c r="R45"/>
  <c r="S45"/>
  <c r="S47"/>
  <c r="S48"/>
  <c r="R8"/>
  <c r="C33"/>
  <c r="B33"/>
  <c r="K46"/>
  <c r="K49" s="1"/>
  <c r="J46"/>
  <c r="J49" s="1"/>
  <c r="I46"/>
  <c r="I49" s="1"/>
  <c r="H46"/>
  <c r="H49" s="1"/>
  <c r="G46"/>
  <c r="G49" s="1"/>
  <c r="F46"/>
  <c r="F49" s="1"/>
  <c r="E46"/>
  <c r="E49" s="1"/>
  <c r="D46"/>
  <c r="D49" s="1"/>
  <c r="C46"/>
  <c r="C49" s="1"/>
  <c r="B46"/>
  <c r="B49" s="1"/>
  <c r="P49" s="1"/>
  <c r="K33"/>
  <c r="J33"/>
  <c r="I33"/>
  <c r="H33"/>
  <c r="G33"/>
  <c r="F33"/>
  <c r="E33"/>
  <c r="D33"/>
  <c r="K29"/>
  <c r="J29"/>
  <c r="I29"/>
  <c r="H29"/>
  <c r="G29"/>
  <c r="F29"/>
  <c r="E29"/>
  <c r="D29"/>
  <c r="C29"/>
  <c r="B29"/>
  <c r="K26"/>
  <c r="J26"/>
  <c r="I26"/>
  <c r="H26"/>
  <c r="G26"/>
  <c r="F26"/>
  <c r="E26"/>
  <c r="D26"/>
  <c r="C26"/>
  <c r="Q26" s="1"/>
  <c r="B26"/>
  <c r="K23"/>
  <c r="J23"/>
  <c r="I23"/>
  <c r="H23"/>
  <c r="G23"/>
  <c r="F23"/>
  <c r="E23"/>
  <c r="D23"/>
  <c r="C23"/>
  <c r="Q23" s="1"/>
  <c r="B23"/>
  <c r="S19"/>
  <c r="K15"/>
  <c r="J15"/>
  <c r="I15"/>
  <c r="H15"/>
  <c r="G15"/>
  <c r="F15"/>
  <c r="E15"/>
  <c r="D15"/>
  <c r="C15"/>
  <c r="Q15" s="1"/>
  <c r="B15"/>
  <c r="P15" s="1"/>
  <c r="S13"/>
  <c r="R13"/>
  <c r="K10"/>
  <c r="K39" s="1"/>
  <c r="K51" s="1"/>
  <c r="Q53" s="1"/>
  <c r="J10"/>
  <c r="I10"/>
  <c r="I39" s="1"/>
  <c r="I51" s="1"/>
  <c r="H10"/>
  <c r="G10"/>
  <c r="G39" s="1"/>
  <c r="G51" s="1"/>
  <c r="F10"/>
  <c r="E10"/>
  <c r="E39" s="1"/>
  <c r="E51" s="1"/>
  <c r="D10"/>
  <c r="C10"/>
  <c r="C39" s="1"/>
  <c r="B10"/>
  <c r="S9"/>
  <c r="Q33" l="1"/>
  <c r="O51"/>
  <c r="Q10"/>
  <c r="B39"/>
  <c r="D39"/>
  <c r="D51" s="1"/>
  <c r="F39"/>
  <c r="H39"/>
  <c r="M39"/>
  <c r="Q39" s="1"/>
  <c r="S39" s="1"/>
  <c r="L39"/>
  <c r="Q29"/>
  <c r="S29" s="1"/>
  <c r="Q49"/>
  <c r="S49" s="1"/>
  <c r="S26"/>
  <c r="Q46"/>
  <c r="S46" s="1"/>
  <c r="P33"/>
  <c r="N39"/>
  <c r="N51" s="1"/>
  <c r="P23"/>
  <c r="R23" s="1"/>
  <c r="P29"/>
  <c r="R29" s="1"/>
  <c r="P10"/>
  <c r="P26"/>
  <c r="R26" s="1"/>
  <c r="P46"/>
  <c r="R46" s="1"/>
  <c r="R49"/>
  <c r="S33"/>
  <c r="R10"/>
  <c r="S15"/>
  <c r="S23"/>
  <c r="R33"/>
  <c r="R15"/>
  <c r="S10"/>
  <c r="J39"/>
  <c r="J51" s="1"/>
  <c r="L51"/>
  <c r="M51"/>
  <c r="C51"/>
  <c r="Q51" s="1"/>
  <c r="Q54" s="1"/>
  <c r="B51"/>
  <c r="F51"/>
  <c r="H51"/>
  <c r="P53" l="1"/>
  <c r="P39"/>
  <c r="P51"/>
  <c r="R51" s="1"/>
  <c r="R39"/>
  <c r="S51"/>
  <c r="P54" l="1"/>
</calcChain>
</file>

<file path=xl/sharedStrings.xml><?xml version="1.0" encoding="utf-8"?>
<sst xmlns="http://schemas.openxmlformats.org/spreadsheetml/2006/main" count="69" uniqueCount="55">
  <si>
    <t>DEPARTAMENTO DE TESORERIA</t>
  </si>
  <si>
    <t>RECAUDACIONES AÑO 2017</t>
  </si>
  <si>
    <t>Enero</t>
  </si>
  <si>
    <t>Febrero</t>
  </si>
  <si>
    <t>Marzo</t>
  </si>
  <si>
    <t>ABRIL</t>
  </si>
  <si>
    <t>MAYO</t>
  </si>
  <si>
    <t>TOTALES</t>
  </si>
  <si>
    <t>recaudacion</t>
  </si>
  <si>
    <t>pasajeros</t>
  </si>
  <si>
    <t>OTROS INGRESOS</t>
  </si>
  <si>
    <t>C1 Las Caobas</t>
  </si>
  <si>
    <t>C41 Universitarios</t>
  </si>
  <si>
    <t>Sub-Total Las Caobas C-1</t>
  </si>
  <si>
    <t>C2 27 de Feb. Hipodromo</t>
  </si>
  <si>
    <t>C11 Independencia Hip.</t>
  </si>
  <si>
    <t>C44 Universitarios</t>
  </si>
  <si>
    <t>C15 Charles</t>
  </si>
  <si>
    <t>Sub-Total Hipodromo C-2</t>
  </si>
  <si>
    <t>C4 Kennedy Km 9½</t>
  </si>
  <si>
    <t>C22 Zona</t>
  </si>
  <si>
    <t>C28 Zona</t>
  </si>
  <si>
    <t>C29 Zona</t>
  </si>
  <si>
    <t>C43 Universitario</t>
  </si>
  <si>
    <t>C47 Universitario</t>
  </si>
  <si>
    <t>C14 Naco</t>
  </si>
  <si>
    <t>Sub-Total Kennedy Km 9½ C-4</t>
  </si>
  <si>
    <t>C16 Charles</t>
  </si>
  <si>
    <t>C17 La Barquita</t>
  </si>
  <si>
    <t>Sub-Total La Barquita C-17</t>
  </si>
  <si>
    <t>C5 Tamarindo</t>
  </si>
  <si>
    <t>C23 Zona</t>
  </si>
  <si>
    <t>Sub-Total Tamarindo C-5</t>
  </si>
  <si>
    <t>C10 Independencia Haina</t>
  </si>
  <si>
    <t>C7 Luperon Haina</t>
  </si>
  <si>
    <t>C46 Universitario</t>
  </si>
  <si>
    <t>Sub-Total Km Haina C-10</t>
  </si>
  <si>
    <t>C6 Alcarrizos</t>
  </si>
  <si>
    <t>C12 Los Rios</t>
  </si>
  <si>
    <t>C18 Juan Bosch</t>
  </si>
  <si>
    <t>SUB-TOTAL RECAUD. STO. DGO.</t>
  </si>
  <si>
    <t xml:space="preserve">11-CORREDOR ROTONDA-Z.FRANCA-ORTEGA </t>
  </si>
  <si>
    <t>12-CORREDOR BARRANQUITA  ESTR. SADHALA</t>
  </si>
  <si>
    <t>Universitario Altamira</t>
  </si>
  <si>
    <t>C51 Universitario Imbert</t>
  </si>
  <si>
    <t>C50 Universitario La Vega</t>
  </si>
  <si>
    <t>13-CORREDOR GURABO-HATO DEL YAQUE</t>
  </si>
  <si>
    <t>14-CORREDOR CENTRAL</t>
  </si>
  <si>
    <t>SUB-TOTAL RECAUD. SANTIAGO</t>
  </si>
  <si>
    <t>TOTAL GENERAL</t>
  </si>
  <si>
    <t>PROMEDIOS</t>
  </si>
  <si>
    <t>JUNIO</t>
  </si>
  <si>
    <t>Oficina Metropolitana de Servicios de Autobuses OMSA</t>
  </si>
  <si>
    <t>JULIO</t>
  </si>
  <si>
    <t>Sub-Total Sadhala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</si>
</sst>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2" fillId="0" borderId="1" xfId="0" applyFont="1" applyFill="1" applyBorder="1"/>
    <xf numFmtId="0" fontId="2" fillId="0" borderId="5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43" fontId="2" fillId="3" borderId="0" xfId="1" applyFont="1" applyFill="1" applyBorder="1"/>
    <xf numFmtId="43" fontId="2" fillId="3" borderId="6" xfId="1" applyFont="1" applyFill="1" applyBorder="1"/>
    <xf numFmtId="43" fontId="2" fillId="3" borderId="7" xfId="1" applyFont="1" applyFill="1" applyBorder="1"/>
    <xf numFmtId="43" fontId="2" fillId="0" borderId="9" xfId="1" applyFont="1" applyBorder="1"/>
    <xf numFmtId="3" fontId="2" fillId="0" borderId="10" xfId="0" applyNumberFormat="1" applyFont="1" applyBorder="1"/>
    <xf numFmtId="43" fontId="2" fillId="0" borderId="11" xfId="1" applyFont="1" applyBorder="1"/>
    <xf numFmtId="3" fontId="2" fillId="2" borderId="10" xfId="0" applyNumberFormat="1" applyFont="1" applyFill="1" applyBorder="1"/>
    <xf numFmtId="0" fontId="0" fillId="0" borderId="5" xfId="0" applyBorder="1" applyAlignment="1">
      <alignment horizontal="left" indent="2"/>
    </xf>
    <xf numFmtId="43" fontId="1" fillId="0" borderId="0" xfId="1" applyFont="1" applyBorder="1"/>
    <xf numFmtId="3" fontId="0" fillId="0" borderId="6" xfId="0" applyNumberFormat="1" applyBorder="1"/>
    <xf numFmtId="43" fontId="1" fillId="0" borderId="7" xfId="1" applyFont="1" applyBorder="1"/>
    <xf numFmtId="3" fontId="0" fillId="2" borderId="6" xfId="0" applyNumberFormat="1" applyFill="1" applyBorder="1"/>
    <xf numFmtId="43" fontId="1" fillId="0" borderId="12" xfId="1" applyFont="1" applyBorder="1"/>
    <xf numFmtId="3" fontId="0" fillId="0" borderId="13" xfId="0" applyNumberFormat="1" applyBorder="1"/>
    <xf numFmtId="3" fontId="0" fillId="2" borderId="13" xfId="0" applyNumberFormat="1" applyFill="1" applyBorder="1"/>
    <xf numFmtId="0" fontId="2" fillId="0" borderId="8" xfId="0" applyFont="1" applyBorder="1" applyAlignment="1">
      <alignment horizontal="left" indent="2"/>
    </xf>
    <xf numFmtId="0" fontId="2" fillId="0" borderId="0" xfId="0" applyFont="1"/>
    <xf numFmtId="43" fontId="1" fillId="0" borderId="14" xfId="1" applyFont="1" applyBorder="1"/>
    <xf numFmtId="164" fontId="2" fillId="0" borderId="10" xfId="1" applyNumberFormat="1" applyFont="1" applyBorder="1"/>
    <xf numFmtId="164" fontId="2" fillId="2" borderId="10" xfId="1" applyNumberFormat="1" applyFont="1" applyFill="1" applyBorder="1"/>
    <xf numFmtId="0" fontId="2" fillId="0" borderId="5" xfId="0" applyFont="1" applyBorder="1" applyAlignment="1">
      <alignment horizontal="left" indent="2"/>
    </xf>
    <xf numFmtId="0" fontId="2" fillId="3" borderId="5" xfId="0" applyFont="1" applyFill="1" applyBorder="1" applyAlignment="1"/>
    <xf numFmtId="164" fontId="2" fillId="3" borderId="6" xfId="1" applyNumberFormat="1" applyFont="1" applyFill="1" applyBorder="1"/>
    <xf numFmtId="0" fontId="0" fillId="0" borderId="8" xfId="0" applyBorder="1" applyAlignment="1">
      <alignment horizontal="left" indent="2"/>
    </xf>
    <xf numFmtId="43" fontId="1" fillId="0" borderId="9" xfId="1" applyFont="1" applyBorder="1"/>
    <xf numFmtId="3" fontId="0" fillId="0" borderId="10" xfId="0" applyNumberFormat="1" applyBorder="1"/>
    <xf numFmtId="43" fontId="1" fillId="0" borderId="11" xfId="1" applyFont="1" applyBorder="1"/>
    <xf numFmtId="3" fontId="0" fillId="2" borderId="10" xfId="0" applyNumberFormat="1" applyFill="1" applyBorder="1"/>
    <xf numFmtId="0" fontId="0" fillId="0" borderId="0" xfId="0" applyBorder="1"/>
    <xf numFmtId="0" fontId="2" fillId="0" borderId="5" xfId="0" applyFont="1" applyBorder="1" applyAlignment="1">
      <alignment horizontal="left" indent="1"/>
    </xf>
    <xf numFmtId="43" fontId="2" fillId="0" borderId="0" xfId="1" applyFont="1" applyBorder="1"/>
    <xf numFmtId="3" fontId="2" fillId="0" borderId="6" xfId="0" applyNumberFormat="1" applyFont="1" applyBorder="1"/>
    <xf numFmtId="43" fontId="2" fillId="0" borderId="7" xfId="1" applyFont="1" applyBorder="1"/>
    <xf numFmtId="3" fontId="2" fillId="2" borderId="6" xfId="0" applyNumberFormat="1" applyFont="1" applyFill="1" applyBorder="1"/>
    <xf numFmtId="43" fontId="1" fillId="0" borderId="0" xfId="1" applyFont="1" applyFill="1" applyBorder="1"/>
    <xf numFmtId="3" fontId="0" fillId="0" borderId="0" xfId="0" applyNumberFormat="1" applyFill="1" applyBorder="1"/>
    <xf numFmtId="3" fontId="0" fillId="2" borderId="0" xfId="0" applyNumberFormat="1" applyFill="1" applyBorder="1"/>
    <xf numFmtId="0" fontId="2" fillId="0" borderId="0" xfId="0" applyFont="1" applyBorder="1"/>
    <xf numFmtId="43" fontId="2" fillId="3" borderId="14" xfId="1" applyFont="1" applyFill="1" applyBorder="1"/>
    <xf numFmtId="164" fontId="2" fillId="3" borderId="13" xfId="1" applyNumberFormat="1" applyFont="1" applyFill="1" applyBorder="1"/>
    <xf numFmtId="43" fontId="2" fillId="3" borderId="12" xfId="1" applyFont="1" applyFill="1" applyBorder="1"/>
    <xf numFmtId="3" fontId="0" fillId="0" borderId="0" xfId="0" applyNumberFormat="1" applyBorder="1"/>
    <xf numFmtId="43" fontId="1" fillId="2" borderId="0" xfId="1" applyFont="1" applyFill="1" applyBorder="1"/>
    <xf numFmtId="0" fontId="2" fillId="3" borderId="15" xfId="0" applyFont="1" applyFill="1" applyBorder="1" applyAlignment="1">
      <alignment horizontal="center"/>
    </xf>
    <xf numFmtId="43" fontId="2" fillId="3" borderId="16" xfId="1" applyFont="1" applyFill="1" applyBorder="1"/>
    <xf numFmtId="164" fontId="2" fillId="3" borderId="17" xfId="1" applyNumberFormat="1" applyFont="1" applyFill="1" applyBorder="1"/>
    <xf numFmtId="43" fontId="2" fillId="3" borderId="18" xfId="1" applyFont="1" applyFill="1" applyBorder="1"/>
    <xf numFmtId="43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3" fontId="0" fillId="0" borderId="6" xfId="0" applyNumberFormat="1" applyFill="1" applyBorder="1"/>
    <xf numFmtId="43" fontId="1" fillId="0" borderId="7" xfId="1" applyFont="1" applyFill="1" applyBorder="1"/>
    <xf numFmtId="0" fontId="0" fillId="0" borderId="12" xfId="0" applyBorder="1"/>
    <xf numFmtId="0" fontId="0" fillId="0" borderId="13" xfId="0" applyBorder="1"/>
    <xf numFmtId="43" fontId="1" fillId="0" borderId="12" xfId="1" applyFont="1" applyFill="1" applyBorder="1"/>
    <xf numFmtId="3" fontId="0" fillId="0" borderId="13" xfId="0" applyNumberFormat="1" applyFill="1" applyBorder="1"/>
    <xf numFmtId="43" fontId="1" fillId="4" borderId="7" xfId="1" applyFont="1" applyFill="1" applyBorder="1"/>
    <xf numFmtId="3" fontId="0" fillId="4" borderId="6" xfId="0" applyNumberFormat="1" applyFill="1" applyBorder="1"/>
    <xf numFmtId="43" fontId="1" fillId="4" borderId="11" xfId="1" applyFont="1" applyFill="1" applyBorder="1"/>
    <xf numFmtId="3" fontId="0" fillId="4" borderId="10" xfId="0" applyNumberFormat="1" applyFill="1" applyBorder="1"/>
    <xf numFmtId="43" fontId="2" fillId="4" borderId="7" xfId="1" applyFont="1" applyFill="1" applyBorder="1"/>
    <xf numFmtId="3" fontId="2" fillId="4" borderId="6" xfId="0" applyNumberFormat="1" applyFont="1" applyFill="1" applyBorder="1"/>
    <xf numFmtId="43" fontId="1" fillId="4" borderId="12" xfId="1" applyFont="1" applyFill="1" applyBorder="1"/>
    <xf numFmtId="3" fontId="0" fillId="4" borderId="13" xfId="0" applyNumberFormat="1" applyFill="1" applyBorder="1"/>
    <xf numFmtId="43" fontId="2" fillId="4" borderId="11" xfId="1" applyFont="1" applyFill="1" applyBorder="1"/>
    <xf numFmtId="3" fontId="2" fillId="4" borderId="10" xfId="0" applyNumberFormat="1" applyFont="1" applyFill="1" applyBorder="1"/>
    <xf numFmtId="43" fontId="2" fillId="4" borderId="9" xfId="1" applyFont="1" applyFill="1" applyBorder="1"/>
    <xf numFmtId="164" fontId="2" fillId="4" borderId="10" xfId="1" applyNumberFormat="1" applyFont="1" applyFill="1" applyBorder="1"/>
    <xf numFmtId="3" fontId="2" fillId="0" borderId="9" xfId="0" applyNumberFormat="1" applyFont="1" applyBorder="1"/>
    <xf numFmtId="3" fontId="0" fillId="0" borderId="14" xfId="0" applyNumberFormat="1" applyBorder="1"/>
    <xf numFmtId="164" fontId="2" fillId="0" borderId="9" xfId="1" applyNumberFormat="1" applyFont="1" applyBorder="1"/>
    <xf numFmtId="164" fontId="2" fillId="3" borderId="0" xfId="1" applyNumberFormat="1" applyFont="1" applyFill="1" applyBorder="1"/>
    <xf numFmtId="3" fontId="0" fillId="0" borderId="9" xfId="0" applyNumberFormat="1" applyBorder="1"/>
    <xf numFmtId="3" fontId="2" fillId="0" borderId="0" xfId="0" applyNumberFormat="1" applyFont="1" applyBorder="1"/>
    <xf numFmtId="164" fontId="2" fillId="3" borderId="14" xfId="1" applyNumberFormat="1" applyFont="1" applyFill="1" applyBorder="1"/>
    <xf numFmtId="164" fontId="2" fillId="3" borderId="16" xfId="1" applyNumberFormat="1" applyFont="1" applyFill="1" applyBorder="1"/>
    <xf numFmtId="43" fontId="0" fillId="0" borderId="0" xfId="1" applyFont="1" applyBorder="1"/>
    <xf numFmtId="43" fontId="0" fillId="0" borderId="14" xfId="1" applyFont="1" applyBorder="1"/>
    <xf numFmtId="43" fontId="0" fillId="0" borderId="0" xfId="1" applyFont="1" applyFill="1" applyBorder="1"/>
    <xf numFmtId="43" fontId="0" fillId="0" borderId="9" xfId="1" applyFont="1" applyBorder="1"/>
    <xf numFmtId="0" fontId="2" fillId="2" borderId="0" xfId="0" applyFont="1" applyFill="1" applyBorder="1" applyAlignment="1">
      <alignment horizontal="center"/>
    </xf>
    <xf numFmtId="43" fontId="2" fillId="2" borderId="9" xfId="1" applyFont="1" applyFill="1" applyBorder="1"/>
    <xf numFmtId="43" fontId="1" fillId="2" borderId="14" xfId="1" applyFont="1" applyFill="1" applyBorder="1"/>
    <xf numFmtId="43" fontId="1" fillId="2" borderId="9" xfId="1" applyFont="1" applyFill="1" applyBorder="1"/>
    <xf numFmtId="43" fontId="2" fillId="2" borderId="0" xfId="1" applyFont="1" applyFill="1" applyBorder="1"/>
    <xf numFmtId="43" fontId="0" fillId="0" borderId="7" xfId="1" applyFont="1" applyBorder="1"/>
    <xf numFmtId="43" fontId="0" fillId="0" borderId="12" xfId="1" applyFont="1" applyBorder="1"/>
    <xf numFmtId="43" fontId="0" fillId="0" borderId="7" xfId="1" applyFont="1" applyFill="1" applyBorder="1"/>
    <xf numFmtId="43" fontId="0" fillId="0" borderId="11" xfId="1" applyFont="1" applyBorder="1"/>
    <xf numFmtId="0" fontId="5" fillId="0" borderId="0" xfId="0" applyFont="1"/>
    <xf numFmtId="43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43" fontId="6" fillId="0" borderId="0" xfId="0" applyNumberFormat="1" applyFont="1"/>
    <xf numFmtId="0" fontId="6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A68"/>
  <sheetViews>
    <sheetView showGridLines="0" tabSelected="1" topLeftCell="H1" workbookViewId="0">
      <selection activeCell="L21" sqref="L21"/>
    </sheetView>
  </sheetViews>
  <sheetFormatPr baseColWidth="10" defaultRowHeight="15"/>
  <cols>
    <col min="1" max="1" width="30" customWidth="1"/>
    <col min="2" max="2" width="15.140625" customWidth="1"/>
    <col min="3" max="3" width="11.42578125" customWidth="1"/>
    <col min="4" max="4" width="14.140625" customWidth="1"/>
    <col min="5" max="5" width="11.42578125" customWidth="1"/>
    <col min="6" max="6" width="14.140625" customWidth="1"/>
    <col min="7" max="7" width="11.28515625" customWidth="1"/>
    <col min="8" max="8" width="14.140625" customWidth="1"/>
    <col min="9" max="9" width="11.42578125" customWidth="1"/>
    <col min="10" max="10" width="14.140625" customWidth="1"/>
    <col min="11" max="11" width="11.28515625" customWidth="1"/>
    <col min="12" max="12" width="14.140625" customWidth="1"/>
    <col min="13" max="13" width="11.28515625" customWidth="1"/>
    <col min="14" max="14" width="14.140625" bestFit="1" customWidth="1"/>
    <col min="15" max="15" width="11.28515625" customWidth="1"/>
    <col min="16" max="16" width="15.140625" bestFit="1" customWidth="1"/>
    <col min="17" max="17" width="11.5703125" bestFit="1" customWidth="1"/>
    <col min="18" max="18" width="14.140625" hidden="1" customWidth="1"/>
    <col min="19" max="19" width="0" hidden="1" customWidth="1"/>
  </cols>
  <sheetData>
    <row r="3" spans="1:19" ht="15.75">
      <c r="A3" s="98" t="s">
        <v>52</v>
      </c>
    </row>
    <row r="4" spans="1:19" ht="21">
      <c r="A4" s="1" t="s">
        <v>0</v>
      </c>
      <c r="B4" s="1"/>
      <c r="C4" s="1"/>
      <c r="D4" s="1"/>
      <c r="E4" s="1"/>
      <c r="F4" s="1"/>
      <c r="G4" s="1"/>
      <c r="H4" s="1"/>
      <c r="I4" s="1"/>
    </row>
    <row r="5" spans="1:19">
      <c r="A5" s="2" t="s">
        <v>1</v>
      </c>
      <c r="B5" s="108" t="s">
        <v>2</v>
      </c>
      <c r="C5" s="105"/>
      <c r="D5" s="104" t="s">
        <v>3</v>
      </c>
      <c r="E5" s="105"/>
      <c r="F5" s="104" t="s">
        <v>4</v>
      </c>
      <c r="G5" s="105"/>
      <c r="H5" s="104" t="s">
        <v>5</v>
      </c>
      <c r="I5" s="105"/>
      <c r="J5" s="104" t="s">
        <v>6</v>
      </c>
      <c r="K5" s="105"/>
      <c r="L5" s="104" t="s">
        <v>51</v>
      </c>
      <c r="M5" s="108"/>
      <c r="N5" s="104" t="s">
        <v>53</v>
      </c>
      <c r="O5" s="105"/>
      <c r="P5" s="106" t="s">
        <v>7</v>
      </c>
      <c r="Q5" s="107"/>
      <c r="R5" s="104" t="s">
        <v>50</v>
      </c>
      <c r="S5" s="105"/>
    </row>
    <row r="6" spans="1:19">
      <c r="A6" s="3"/>
      <c r="B6" s="4" t="s">
        <v>8</v>
      </c>
      <c r="C6" s="5" t="s">
        <v>9</v>
      </c>
      <c r="D6" s="6" t="s">
        <v>8</v>
      </c>
      <c r="E6" s="5" t="s">
        <v>9</v>
      </c>
      <c r="F6" s="6" t="s">
        <v>8</v>
      </c>
      <c r="G6" s="5" t="s">
        <v>9</v>
      </c>
      <c r="H6" s="6" t="s">
        <v>8</v>
      </c>
      <c r="I6" s="5" t="s">
        <v>9</v>
      </c>
      <c r="J6" s="6" t="s">
        <v>8</v>
      </c>
      <c r="K6" s="5" t="s">
        <v>9</v>
      </c>
      <c r="L6" s="6" t="s">
        <v>8</v>
      </c>
      <c r="M6" s="4" t="s">
        <v>9</v>
      </c>
      <c r="N6" s="6" t="s">
        <v>8</v>
      </c>
      <c r="O6" s="5" t="s">
        <v>9</v>
      </c>
      <c r="P6" s="89"/>
      <c r="Q6" s="7"/>
      <c r="R6" s="6" t="s">
        <v>8</v>
      </c>
      <c r="S6" s="5" t="s">
        <v>9</v>
      </c>
    </row>
    <row r="7" spans="1:19" ht="18" customHeight="1">
      <c r="A7" s="8" t="s">
        <v>10</v>
      </c>
      <c r="B7" s="9">
        <v>6587.02</v>
      </c>
      <c r="C7" s="10"/>
      <c r="D7" s="11">
        <v>74780</v>
      </c>
      <c r="E7" s="10"/>
      <c r="F7" s="11">
        <v>1700</v>
      </c>
      <c r="G7" s="10"/>
      <c r="H7" s="11">
        <v>89083.19</v>
      </c>
      <c r="I7" s="10">
        <v>0</v>
      </c>
      <c r="J7" s="11">
        <v>1740</v>
      </c>
      <c r="K7" s="10">
        <v>0</v>
      </c>
      <c r="L7" s="9">
        <v>1157</v>
      </c>
      <c r="M7" s="9"/>
      <c r="N7" s="11">
        <v>8551</v>
      </c>
      <c r="O7" s="10">
        <v>0</v>
      </c>
      <c r="P7" s="9">
        <f>+B7+D7+F7+H7+J7+L7+N7</f>
        <v>183598.21000000002</v>
      </c>
      <c r="Q7" s="10">
        <f>+C7+E7+G7+I7+K7+M7+O7</f>
        <v>0</v>
      </c>
      <c r="R7" s="11">
        <f>+P7/5</f>
        <v>36719.642000000007</v>
      </c>
      <c r="S7" s="10">
        <v>0</v>
      </c>
    </row>
    <row r="8" spans="1:19" ht="18" customHeight="1">
      <c r="A8" s="16" t="s">
        <v>11</v>
      </c>
      <c r="B8" s="17">
        <v>6066115</v>
      </c>
      <c r="C8" s="18">
        <v>405334</v>
      </c>
      <c r="D8" s="19">
        <v>5607435</v>
      </c>
      <c r="E8" s="18">
        <v>375580</v>
      </c>
      <c r="F8" s="19">
        <v>6499115</v>
      </c>
      <c r="G8" s="18">
        <v>434103</v>
      </c>
      <c r="H8" s="19">
        <v>5036175</v>
      </c>
      <c r="I8" s="18">
        <v>336737</v>
      </c>
      <c r="J8" s="19">
        <v>5962355</v>
      </c>
      <c r="K8" s="18">
        <v>399549</v>
      </c>
      <c r="L8" s="85">
        <v>5670630</v>
      </c>
      <c r="M8" s="50">
        <v>378045</v>
      </c>
      <c r="N8" s="94">
        <v>5885900</v>
      </c>
      <c r="O8" s="18">
        <v>393598</v>
      </c>
      <c r="P8" s="51">
        <f t="shared" ref="P8:P51" si="0">+B8+D8+F8+H8+J8+L8+N8</f>
        <v>40727725</v>
      </c>
      <c r="Q8" s="20">
        <f t="shared" ref="Q8:Q51" si="1">+C8+E8+G8+I8+K8+M8+O8</f>
        <v>2722946</v>
      </c>
      <c r="R8" s="65">
        <f t="shared" ref="R8" si="2">+P8/5</f>
        <v>8145545</v>
      </c>
      <c r="S8" s="66">
        <f>+Q8/5</f>
        <v>544589.19999999995</v>
      </c>
    </row>
    <row r="9" spans="1:19" ht="18" customHeight="1">
      <c r="A9" s="16" t="s">
        <v>12</v>
      </c>
      <c r="B9" s="61">
        <v>0</v>
      </c>
      <c r="C9" s="62">
        <v>0</v>
      </c>
      <c r="D9" s="21">
        <v>7305</v>
      </c>
      <c r="E9" s="22">
        <v>487</v>
      </c>
      <c r="F9" s="21">
        <v>18450</v>
      </c>
      <c r="G9" s="22">
        <v>1230</v>
      </c>
      <c r="H9" s="21">
        <v>9750</v>
      </c>
      <c r="I9" s="22">
        <v>650</v>
      </c>
      <c r="J9" s="21">
        <v>4125</v>
      </c>
      <c r="K9" s="22">
        <v>275</v>
      </c>
      <c r="L9" s="86">
        <v>0</v>
      </c>
      <c r="M9" s="78">
        <v>0</v>
      </c>
      <c r="N9" s="95">
        <v>0</v>
      </c>
      <c r="O9" s="22">
        <v>0</v>
      </c>
      <c r="P9" s="91">
        <f t="shared" si="0"/>
        <v>39630</v>
      </c>
      <c r="Q9" s="23">
        <f t="shared" si="1"/>
        <v>2642</v>
      </c>
      <c r="R9" s="71">
        <f t="shared" ref="R9:R51" si="3">+P9/5</f>
        <v>7926</v>
      </c>
      <c r="S9" s="72">
        <f t="shared" ref="S9:S51" si="4">+Q9/5</f>
        <v>528.4</v>
      </c>
    </row>
    <row r="10" spans="1:19" s="25" customFormat="1" ht="18" customHeight="1" thickBot="1">
      <c r="A10" s="24" t="s">
        <v>13</v>
      </c>
      <c r="B10" s="12">
        <f>SUM(B8:B8)</f>
        <v>6066115</v>
      </c>
      <c r="C10" s="13">
        <f>SUM(C8:C8)</f>
        <v>405334</v>
      </c>
      <c r="D10" s="12">
        <f t="shared" ref="D10:K10" si="5">SUM(D8:D9)</f>
        <v>5614740</v>
      </c>
      <c r="E10" s="13">
        <f t="shared" si="5"/>
        <v>376067</v>
      </c>
      <c r="F10" s="12">
        <f t="shared" si="5"/>
        <v>6517565</v>
      </c>
      <c r="G10" s="13">
        <f t="shared" si="5"/>
        <v>435333</v>
      </c>
      <c r="H10" s="12">
        <f t="shared" si="5"/>
        <v>5045925</v>
      </c>
      <c r="I10" s="13">
        <f t="shared" si="5"/>
        <v>337387</v>
      </c>
      <c r="J10" s="12">
        <f t="shared" si="5"/>
        <v>5966480</v>
      </c>
      <c r="K10" s="13">
        <f t="shared" si="5"/>
        <v>399824</v>
      </c>
      <c r="L10" s="12">
        <f>SUM(L8:L9)</f>
        <v>5670630</v>
      </c>
      <c r="M10" s="77">
        <f>SUM(M8:M9)</f>
        <v>378045</v>
      </c>
      <c r="N10" s="14">
        <f>SUM(N8:N9)</f>
        <v>5885900</v>
      </c>
      <c r="O10" s="13">
        <f>SUM(O8:O9)</f>
        <v>393598</v>
      </c>
      <c r="P10" s="90">
        <f t="shared" si="0"/>
        <v>40767355</v>
      </c>
      <c r="Q10" s="15">
        <f t="shared" si="1"/>
        <v>2725588</v>
      </c>
      <c r="R10" s="75">
        <f t="shared" si="3"/>
        <v>8153471</v>
      </c>
      <c r="S10" s="74">
        <f t="shared" si="4"/>
        <v>545117.6</v>
      </c>
    </row>
    <row r="11" spans="1:19" ht="18" customHeight="1">
      <c r="A11" s="16" t="s">
        <v>14</v>
      </c>
      <c r="B11" s="17">
        <v>4212355</v>
      </c>
      <c r="C11" s="18">
        <v>284704</v>
      </c>
      <c r="D11" s="19">
        <v>4312415</v>
      </c>
      <c r="E11" s="18">
        <v>291390</v>
      </c>
      <c r="F11" s="19">
        <v>5112675</v>
      </c>
      <c r="G11" s="18">
        <v>344809</v>
      </c>
      <c r="H11" s="19">
        <v>4153180</v>
      </c>
      <c r="I11" s="18">
        <v>279657</v>
      </c>
      <c r="J11" s="19">
        <v>4936255</v>
      </c>
      <c r="K11" s="18">
        <v>329150</v>
      </c>
      <c r="L11" s="85">
        <v>4472340</v>
      </c>
      <c r="M11" s="50">
        <v>299210</v>
      </c>
      <c r="N11" s="94">
        <v>4883085</v>
      </c>
      <c r="O11" s="18">
        <v>328033</v>
      </c>
      <c r="P11" s="51">
        <f t="shared" si="0"/>
        <v>32082305</v>
      </c>
      <c r="Q11" s="20">
        <f t="shared" si="1"/>
        <v>2156953</v>
      </c>
      <c r="R11" s="65">
        <f t="shared" si="3"/>
        <v>6416461</v>
      </c>
      <c r="S11" s="66">
        <f t="shared" si="4"/>
        <v>431390.6</v>
      </c>
    </row>
    <row r="12" spans="1:19" ht="18" customHeight="1">
      <c r="A12" s="16" t="s">
        <v>15</v>
      </c>
      <c r="B12" s="17">
        <v>1609575</v>
      </c>
      <c r="C12" s="18">
        <v>107295</v>
      </c>
      <c r="D12" s="19">
        <v>1738320</v>
      </c>
      <c r="E12" s="18">
        <v>115873</v>
      </c>
      <c r="F12" s="19">
        <v>1745500</v>
      </c>
      <c r="G12" s="18">
        <v>116360</v>
      </c>
      <c r="H12" s="19">
        <v>1243555</v>
      </c>
      <c r="I12" s="18">
        <v>82904</v>
      </c>
      <c r="J12" s="19">
        <v>1496000</v>
      </c>
      <c r="K12" s="18">
        <v>99727</v>
      </c>
      <c r="L12" s="85">
        <v>1431180</v>
      </c>
      <c r="M12" s="50">
        <v>95405</v>
      </c>
      <c r="N12" s="94">
        <v>1489118</v>
      </c>
      <c r="O12" s="18">
        <v>99399</v>
      </c>
      <c r="P12" s="51">
        <f t="shared" si="0"/>
        <v>10753248</v>
      </c>
      <c r="Q12" s="20">
        <f t="shared" si="1"/>
        <v>716963</v>
      </c>
      <c r="R12" s="65">
        <f t="shared" si="3"/>
        <v>2150649.6</v>
      </c>
      <c r="S12" s="66">
        <f t="shared" si="4"/>
        <v>143392.6</v>
      </c>
    </row>
    <row r="13" spans="1:19" ht="18" customHeight="1">
      <c r="A13" s="16" t="s">
        <v>16</v>
      </c>
      <c r="B13">
        <v>0</v>
      </c>
      <c r="C13">
        <v>0</v>
      </c>
      <c r="D13" s="19">
        <v>3525</v>
      </c>
      <c r="E13" s="18">
        <v>235</v>
      </c>
      <c r="F13" s="19">
        <v>28320</v>
      </c>
      <c r="G13" s="18">
        <v>1887</v>
      </c>
      <c r="H13" s="19">
        <v>18360</v>
      </c>
      <c r="I13" s="18">
        <v>1224</v>
      </c>
      <c r="J13" s="19">
        <v>18975</v>
      </c>
      <c r="K13" s="18">
        <v>1265</v>
      </c>
      <c r="L13" s="85">
        <v>0</v>
      </c>
      <c r="M13" s="50">
        <v>0</v>
      </c>
      <c r="N13" s="94">
        <v>0</v>
      </c>
      <c r="O13" s="18">
        <v>0</v>
      </c>
      <c r="P13" s="51">
        <f t="shared" si="0"/>
        <v>69180</v>
      </c>
      <c r="Q13" s="20">
        <f t="shared" si="1"/>
        <v>4611</v>
      </c>
      <c r="R13" s="65">
        <f>+P13/4</f>
        <v>17295</v>
      </c>
      <c r="S13" s="66">
        <f>+Q13/4</f>
        <v>1152.75</v>
      </c>
    </row>
    <row r="14" spans="1:19" ht="18" customHeight="1">
      <c r="A14" s="16" t="s">
        <v>17</v>
      </c>
      <c r="B14" s="26">
        <v>818320</v>
      </c>
      <c r="C14" s="22">
        <v>54486</v>
      </c>
      <c r="D14" s="21">
        <v>689615</v>
      </c>
      <c r="E14" s="22">
        <v>45968</v>
      </c>
      <c r="F14" s="21">
        <v>577765</v>
      </c>
      <c r="G14" s="22">
        <v>38511</v>
      </c>
      <c r="H14" s="21">
        <v>502360</v>
      </c>
      <c r="I14" s="22">
        <v>33483</v>
      </c>
      <c r="J14" s="21">
        <v>613080</v>
      </c>
      <c r="K14" s="22">
        <v>41269</v>
      </c>
      <c r="L14" s="86">
        <v>610620</v>
      </c>
      <c r="M14" s="78">
        <v>40705</v>
      </c>
      <c r="N14" s="95">
        <v>683190</v>
      </c>
      <c r="O14" s="22">
        <v>45541</v>
      </c>
      <c r="P14" s="91">
        <f t="shared" si="0"/>
        <v>4494950</v>
      </c>
      <c r="Q14" s="23">
        <f t="shared" si="1"/>
        <v>299963</v>
      </c>
      <c r="R14" s="71">
        <f t="shared" si="3"/>
        <v>898990</v>
      </c>
      <c r="S14" s="72">
        <f t="shared" si="4"/>
        <v>59992.6</v>
      </c>
    </row>
    <row r="15" spans="1:19" s="25" customFormat="1" ht="18" customHeight="1" thickBot="1">
      <c r="A15" s="24" t="s">
        <v>18</v>
      </c>
      <c r="B15" s="12">
        <f t="shared" ref="B15:K15" si="6">SUM(B11:B14)</f>
        <v>6640250</v>
      </c>
      <c r="C15" s="13">
        <f t="shared" si="6"/>
        <v>446485</v>
      </c>
      <c r="D15" s="14">
        <f t="shared" si="6"/>
        <v>6743875</v>
      </c>
      <c r="E15" s="13">
        <f t="shared" si="6"/>
        <v>453466</v>
      </c>
      <c r="F15" s="14">
        <f t="shared" si="6"/>
        <v>7464260</v>
      </c>
      <c r="G15" s="13">
        <f t="shared" si="6"/>
        <v>501567</v>
      </c>
      <c r="H15" s="14">
        <f t="shared" si="6"/>
        <v>5917455</v>
      </c>
      <c r="I15" s="13">
        <f t="shared" si="6"/>
        <v>397268</v>
      </c>
      <c r="J15" s="14">
        <f t="shared" si="6"/>
        <v>7064310</v>
      </c>
      <c r="K15" s="13">
        <f t="shared" si="6"/>
        <v>471411</v>
      </c>
      <c r="L15" s="12">
        <f>SUM(L11:L14)</f>
        <v>6514140</v>
      </c>
      <c r="M15" s="77">
        <f>SUM(M11:M14)</f>
        <v>435320</v>
      </c>
      <c r="N15" s="14">
        <f>SUM(N11:N14)</f>
        <v>7055393</v>
      </c>
      <c r="O15" s="13">
        <f>SUM(O11:O14)</f>
        <v>472973</v>
      </c>
      <c r="P15" s="90">
        <f t="shared" si="0"/>
        <v>47399683</v>
      </c>
      <c r="Q15" s="15">
        <f t="shared" si="1"/>
        <v>3178490</v>
      </c>
      <c r="R15" s="73">
        <f t="shared" si="3"/>
        <v>9479936.5999999996</v>
      </c>
      <c r="S15" s="74">
        <f t="shared" si="4"/>
        <v>635698</v>
      </c>
    </row>
    <row r="16" spans="1:19" ht="18" customHeight="1">
      <c r="A16" s="16" t="s">
        <v>19</v>
      </c>
      <c r="B16" s="17">
        <v>2997285</v>
      </c>
      <c r="C16" s="18">
        <v>199816</v>
      </c>
      <c r="D16" s="19">
        <v>2836395</v>
      </c>
      <c r="E16" s="18">
        <v>189092</v>
      </c>
      <c r="F16" s="19">
        <v>3205485</v>
      </c>
      <c r="G16" s="18">
        <v>213702</v>
      </c>
      <c r="H16" s="19">
        <v>2637645</v>
      </c>
      <c r="I16" s="18">
        <v>175840</v>
      </c>
      <c r="J16" s="19">
        <v>3107990</v>
      </c>
      <c r="K16" s="18">
        <v>207195</v>
      </c>
      <c r="L16" s="85">
        <v>3024465</v>
      </c>
      <c r="M16" s="50">
        <v>201635</v>
      </c>
      <c r="N16" s="94">
        <v>3125480</v>
      </c>
      <c r="O16" s="18">
        <v>208337</v>
      </c>
      <c r="P16" s="51">
        <f t="shared" si="0"/>
        <v>20934745</v>
      </c>
      <c r="Q16" s="20">
        <f t="shared" si="1"/>
        <v>1395617</v>
      </c>
      <c r="R16" s="65">
        <f t="shared" si="3"/>
        <v>4186949</v>
      </c>
      <c r="S16" s="66">
        <f t="shared" si="4"/>
        <v>279123.40000000002</v>
      </c>
    </row>
    <row r="17" spans="1:19" ht="18" customHeight="1">
      <c r="A17" s="16" t="s">
        <v>20</v>
      </c>
      <c r="B17" s="17">
        <v>30090</v>
      </c>
      <c r="C17" s="18">
        <v>2005</v>
      </c>
      <c r="D17" s="19">
        <v>34785</v>
      </c>
      <c r="E17" s="18">
        <v>2319</v>
      </c>
      <c r="F17" s="19">
        <v>44700</v>
      </c>
      <c r="G17" s="18">
        <v>2980</v>
      </c>
      <c r="H17" s="19">
        <v>39060</v>
      </c>
      <c r="I17" s="18">
        <v>2604</v>
      </c>
      <c r="J17" s="19">
        <v>43980</v>
      </c>
      <c r="K17" s="18">
        <v>2932</v>
      </c>
      <c r="L17" s="85">
        <v>38115</v>
      </c>
      <c r="M17" s="50">
        <v>2541</v>
      </c>
      <c r="N17" s="94">
        <v>39765</v>
      </c>
      <c r="O17" s="18">
        <v>2651</v>
      </c>
      <c r="P17" s="51">
        <f t="shared" si="0"/>
        <v>270495</v>
      </c>
      <c r="Q17" s="20">
        <f t="shared" si="1"/>
        <v>18032</v>
      </c>
      <c r="R17" s="65">
        <f t="shared" si="3"/>
        <v>54099</v>
      </c>
      <c r="S17" s="66">
        <f t="shared" si="4"/>
        <v>3606.4</v>
      </c>
    </row>
    <row r="18" spans="1:19" ht="18" customHeight="1">
      <c r="A18" s="16" t="s">
        <v>21</v>
      </c>
      <c r="B18" s="17">
        <v>2310</v>
      </c>
      <c r="C18" s="18">
        <v>154</v>
      </c>
      <c r="D18" s="60">
        <v>0</v>
      </c>
      <c r="E18" s="59">
        <v>0</v>
      </c>
      <c r="F18" s="60">
        <v>0</v>
      </c>
      <c r="G18" s="59">
        <v>0</v>
      </c>
      <c r="H18" s="60">
        <v>0</v>
      </c>
      <c r="I18" s="59">
        <v>0</v>
      </c>
      <c r="J18" s="60">
        <v>0</v>
      </c>
      <c r="K18" s="59">
        <v>0</v>
      </c>
      <c r="L18" s="87">
        <v>0</v>
      </c>
      <c r="M18" s="44">
        <v>0</v>
      </c>
      <c r="N18" s="96">
        <v>0</v>
      </c>
      <c r="O18" s="59">
        <v>0</v>
      </c>
      <c r="P18" s="51">
        <f t="shared" si="0"/>
        <v>2310</v>
      </c>
      <c r="Q18" s="20">
        <f t="shared" si="1"/>
        <v>154</v>
      </c>
      <c r="R18" s="65">
        <f>+P18/1</f>
        <v>2310</v>
      </c>
      <c r="S18" s="66">
        <f>+Q18/1</f>
        <v>154</v>
      </c>
    </row>
    <row r="19" spans="1:19" ht="18" customHeight="1">
      <c r="A19" s="16" t="s">
        <v>22</v>
      </c>
      <c r="B19" s="17">
        <v>3360</v>
      </c>
      <c r="C19" s="18">
        <v>224</v>
      </c>
      <c r="D19" s="60">
        <v>0</v>
      </c>
      <c r="E19" s="59">
        <v>0</v>
      </c>
      <c r="F19" s="60">
        <v>0</v>
      </c>
      <c r="G19" s="59">
        <v>0</v>
      </c>
      <c r="H19" s="60">
        <v>0</v>
      </c>
      <c r="I19" s="59">
        <v>0</v>
      </c>
      <c r="J19" s="60">
        <v>0</v>
      </c>
      <c r="K19" s="59">
        <v>0</v>
      </c>
      <c r="L19" s="87">
        <v>0</v>
      </c>
      <c r="M19" s="44">
        <v>0</v>
      </c>
      <c r="N19" s="96">
        <v>0</v>
      </c>
      <c r="O19" s="59">
        <v>0</v>
      </c>
      <c r="P19" s="51">
        <f t="shared" si="0"/>
        <v>3360</v>
      </c>
      <c r="Q19" s="20">
        <f t="shared" si="1"/>
        <v>224</v>
      </c>
      <c r="R19" s="65">
        <f>+P19/1</f>
        <v>3360</v>
      </c>
      <c r="S19" s="66">
        <f>+Q19/1</f>
        <v>224</v>
      </c>
    </row>
    <row r="20" spans="1:19" ht="18" customHeight="1">
      <c r="A20" s="16" t="s">
        <v>23</v>
      </c>
      <c r="B20" s="17">
        <v>0</v>
      </c>
      <c r="C20" s="18">
        <v>0</v>
      </c>
      <c r="D20" s="19">
        <v>2100</v>
      </c>
      <c r="E20" s="18">
        <v>140</v>
      </c>
      <c r="F20" s="19">
        <v>8595</v>
      </c>
      <c r="G20" s="18">
        <v>573</v>
      </c>
      <c r="H20" s="19">
        <v>7065</v>
      </c>
      <c r="I20" s="18">
        <v>471</v>
      </c>
      <c r="J20" s="19">
        <v>5730</v>
      </c>
      <c r="K20" s="18">
        <v>382</v>
      </c>
      <c r="L20" s="85">
        <v>0</v>
      </c>
      <c r="M20" s="50">
        <v>0</v>
      </c>
      <c r="N20" s="94">
        <v>0</v>
      </c>
      <c r="O20" s="18">
        <v>0</v>
      </c>
      <c r="P20" s="51">
        <f t="shared" si="0"/>
        <v>23490</v>
      </c>
      <c r="Q20" s="20">
        <f t="shared" si="1"/>
        <v>1566</v>
      </c>
      <c r="R20" s="65">
        <f>+P20/4</f>
        <v>5872.5</v>
      </c>
      <c r="S20" s="66">
        <f>+Q20/4</f>
        <v>391.5</v>
      </c>
    </row>
    <row r="21" spans="1:19" ht="18" customHeight="1">
      <c r="A21" s="16" t="s">
        <v>24</v>
      </c>
      <c r="B21" s="17">
        <v>0</v>
      </c>
      <c r="C21" s="18">
        <v>0</v>
      </c>
      <c r="D21" s="19">
        <v>1305</v>
      </c>
      <c r="E21" s="18">
        <v>87</v>
      </c>
      <c r="F21" s="19">
        <v>8130</v>
      </c>
      <c r="G21" s="18">
        <v>542</v>
      </c>
      <c r="H21" s="19">
        <v>6405</v>
      </c>
      <c r="I21" s="18">
        <v>427</v>
      </c>
      <c r="J21" s="19">
        <v>6465</v>
      </c>
      <c r="K21" s="18">
        <v>431</v>
      </c>
      <c r="L21" s="85">
        <v>0</v>
      </c>
      <c r="M21" s="50">
        <v>0</v>
      </c>
      <c r="N21" s="94">
        <v>0</v>
      </c>
      <c r="O21" s="18">
        <v>0</v>
      </c>
      <c r="P21" s="51">
        <f t="shared" si="0"/>
        <v>22305</v>
      </c>
      <c r="Q21" s="20">
        <f t="shared" si="1"/>
        <v>1487</v>
      </c>
      <c r="R21" s="65">
        <f>+P21/4</f>
        <v>5576.25</v>
      </c>
      <c r="S21" s="66">
        <f>+Q21/4</f>
        <v>371.75</v>
      </c>
    </row>
    <row r="22" spans="1:19" ht="18" customHeight="1">
      <c r="A22" s="16" t="s">
        <v>25</v>
      </c>
      <c r="B22" s="26">
        <v>408685</v>
      </c>
      <c r="C22" s="22">
        <v>27242</v>
      </c>
      <c r="D22" s="21">
        <v>381165</v>
      </c>
      <c r="E22" s="22">
        <v>25411</v>
      </c>
      <c r="F22" s="21">
        <v>406790</v>
      </c>
      <c r="G22" s="22">
        <v>27271</v>
      </c>
      <c r="H22" s="21">
        <v>327720</v>
      </c>
      <c r="I22" s="22">
        <v>21848</v>
      </c>
      <c r="J22" s="21">
        <v>393960</v>
      </c>
      <c r="K22" s="22">
        <v>26264</v>
      </c>
      <c r="L22" s="86">
        <v>382870</v>
      </c>
      <c r="M22" s="78">
        <v>25523</v>
      </c>
      <c r="N22" s="95">
        <v>373185</v>
      </c>
      <c r="O22" s="22">
        <v>24877</v>
      </c>
      <c r="P22" s="91">
        <f t="shared" si="0"/>
        <v>2674375</v>
      </c>
      <c r="Q22" s="23">
        <f t="shared" si="1"/>
        <v>178436</v>
      </c>
      <c r="R22" s="71">
        <f t="shared" si="3"/>
        <v>534875</v>
      </c>
      <c r="S22" s="72">
        <f t="shared" si="4"/>
        <v>35687.199999999997</v>
      </c>
    </row>
    <row r="23" spans="1:19" s="25" customFormat="1" ht="18" customHeight="1" thickBot="1">
      <c r="A23" s="24" t="s">
        <v>26</v>
      </c>
      <c r="B23" s="12">
        <f t="shared" ref="B23:K23" si="7">SUM(B16:B22)</f>
        <v>3441730</v>
      </c>
      <c r="C23" s="13">
        <f t="shared" si="7"/>
        <v>229441</v>
      </c>
      <c r="D23" s="14">
        <f t="shared" si="7"/>
        <v>3255750</v>
      </c>
      <c r="E23" s="13">
        <f t="shared" si="7"/>
        <v>217049</v>
      </c>
      <c r="F23" s="14">
        <f t="shared" si="7"/>
        <v>3673700</v>
      </c>
      <c r="G23" s="13">
        <f t="shared" si="7"/>
        <v>245068</v>
      </c>
      <c r="H23" s="14">
        <f t="shared" si="7"/>
        <v>3017895</v>
      </c>
      <c r="I23" s="13">
        <f t="shared" si="7"/>
        <v>201190</v>
      </c>
      <c r="J23" s="14">
        <f t="shared" si="7"/>
        <v>3558125</v>
      </c>
      <c r="K23" s="13">
        <f t="shared" si="7"/>
        <v>237204</v>
      </c>
      <c r="L23" s="12">
        <f>SUM(L16:L22)</f>
        <v>3445450</v>
      </c>
      <c r="M23" s="77">
        <f>SUM(M16:M22)</f>
        <v>229699</v>
      </c>
      <c r="N23" s="14">
        <f>SUM(N16:N22)</f>
        <v>3538430</v>
      </c>
      <c r="O23" s="13">
        <f>SUM(O16:O22)</f>
        <v>235865</v>
      </c>
      <c r="P23" s="90">
        <f t="shared" si="0"/>
        <v>23931080</v>
      </c>
      <c r="Q23" s="15">
        <f t="shared" si="1"/>
        <v>1595516</v>
      </c>
      <c r="R23" s="73">
        <f t="shared" si="3"/>
        <v>4786216</v>
      </c>
      <c r="S23" s="74">
        <f t="shared" si="4"/>
        <v>319103.2</v>
      </c>
    </row>
    <row r="24" spans="1:19" ht="18" customHeight="1">
      <c r="A24" s="16" t="s">
        <v>27</v>
      </c>
      <c r="B24" s="43">
        <v>0</v>
      </c>
      <c r="C24" s="59">
        <v>0</v>
      </c>
      <c r="D24" s="19">
        <v>7500</v>
      </c>
      <c r="E24" s="18">
        <v>500</v>
      </c>
      <c r="F24" s="19">
        <v>545895</v>
      </c>
      <c r="G24" s="18">
        <v>36391</v>
      </c>
      <c r="H24" s="19">
        <v>546495</v>
      </c>
      <c r="I24" s="18">
        <v>36433</v>
      </c>
      <c r="J24" s="19">
        <v>676800</v>
      </c>
      <c r="K24" s="18">
        <v>45120</v>
      </c>
      <c r="L24" s="85">
        <v>733470</v>
      </c>
      <c r="M24" s="50">
        <v>48898</v>
      </c>
      <c r="N24" s="94">
        <v>800280</v>
      </c>
      <c r="O24" s="18">
        <v>53353</v>
      </c>
      <c r="P24" s="51">
        <f t="shared" si="0"/>
        <v>3310440</v>
      </c>
      <c r="Q24" s="20">
        <f t="shared" si="1"/>
        <v>220695</v>
      </c>
      <c r="R24" s="65">
        <f>+P24/3.5</f>
        <v>945840</v>
      </c>
      <c r="S24" s="66">
        <f>+Q24/3.5</f>
        <v>63055.714285714283</v>
      </c>
    </row>
    <row r="25" spans="1:19" ht="18" customHeight="1">
      <c r="A25" s="16" t="s">
        <v>28</v>
      </c>
      <c r="B25" s="26">
        <v>394275</v>
      </c>
      <c r="C25" s="22">
        <v>26285</v>
      </c>
      <c r="D25" s="21">
        <v>374365</v>
      </c>
      <c r="E25" s="22">
        <v>25435</v>
      </c>
      <c r="F25" s="21">
        <v>373555</v>
      </c>
      <c r="G25" s="22">
        <v>25901</v>
      </c>
      <c r="H25" s="21">
        <v>337935</v>
      </c>
      <c r="I25" s="22">
        <v>23074</v>
      </c>
      <c r="J25" s="21">
        <v>418925</v>
      </c>
      <c r="K25" s="22">
        <v>28138</v>
      </c>
      <c r="L25" s="86">
        <v>388170</v>
      </c>
      <c r="M25" s="78">
        <v>26300</v>
      </c>
      <c r="N25" s="95">
        <v>421945</v>
      </c>
      <c r="O25" s="22">
        <v>28894</v>
      </c>
      <c r="P25" s="91">
        <f t="shared" si="0"/>
        <v>2709170</v>
      </c>
      <c r="Q25" s="23">
        <f t="shared" si="1"/>
        <v>184027</v>
      </c>
      <c r="R25" s="71">
        <f>+P25/3.5</f>
        <v>774048.57142857148</v>
      </c>
      <c r="S25" s="72">
        <f>+Q25/3.5</f>
        <v>52579.142857142855</v>
      </c>
    </row>
    <row r="26" spans="1:19" s="25" customFormat="1" ht="18" customHeight="1" thickBot="1">
      <c r="A26" s="24" t="s">
        <v>29</v>
      </c>
      <c r="B26" s="12">
        <f>SUM(B25:B25)</f>
        <v>394275</v>
      </c>
      <c r="C26" s="13">
        <f>SUM(C25:C25)</f>
        <v>26285</v>
      </c>
      <c r="D26" s="14">
        <f t="shared" ref="D26:K26" si="8">SUM(D24:D25)</f>
        <v>381865</v>
      </c>
      <c r="E26" s="13">
        <f t="shared" si="8"/>
        <v>25935</v>
      </c>
      <c r="F26" s="14">
        <f t="shared" si="8"/>
        <v>919450</v>
      </c>
      <c r="G26" s="13">
        <f t="shared" si="8"/>
        <v>62292</v>
      </c>
      <c r="H26" s="14">
        <f t="shared" si="8"/>
        <v>884430</v>
      </c>
      <c r="I26" s="13">
        <f t="shared" si="8"/>
        <v>59507</v>
      </c>
      <c r="J26" s="14">
        <f t="shared" si="8"/>
        <v>1095725</v>
      </c>
      <c r="K26" s="13">
        <f t="shared" si="8"/>
        <v>73258</v>
      </c>
      <c r="L26" s="12">
        <f>SUM(L24:L25)</f>
        <v>1121640</v>
      </c>
      <c r="M26" s="77">
        <f>SUM(M24:M25)</f>
        <v>75198</v>
      </c>
      <c r="N26" s="14">
        <f>SUM(N24:N25)</f>
        <v>1222225</v>
      </c>
      <c r="O26" s="13">
        <f>SUM(O24:O25)</f>
        <v>82247</v>
      </c>
      <c r="P26" s="90">
        <f t="shared" si="0"/>
        <v>6019610</v>
      </c>
      <c r="Q26" s="15">
        <f t="shared" si="1"/>
        <v>404722</v>
      </c>
      <c r="R26" s="73">
        <f t="shared" si="3"/>
        <v>1203922</v>
      </c>
      <c r="S26" s="74">
        <f t="shared" si="4"/>
        <v>80944.399999999994</v>
      </c>
    </row>
    <row r="27" spans="1:19" ht="18" customHeight="1">
      <c r="A27" s="16" t="s">
        <v>30</v>
      </c>
      <c r="B27" s="17">
        <v>3175180</v>
      </c>
      <c r="C27" s="18">
        <v>211702</v>
      </c>
      <c r="D27" s="19">
        <v>2941455</v>
      </c>
      <c r="E27" s="18">
        <v>196101</v>
      </c>
      <c r="F27" s="19">
        <v>3253500</v>
      </c>
      <c r="G27" s="18">
        <v>216900</v>
      </c>
      <c r="H27" s="19">
        <v>2699925</v>
      </c>
      <c r="I27" s="18">
        <v>179995</v>
      </c>
      <c r="J27" s="19">
        <v>3323580</v>
      </c>
      <c r="K27" s="18">
        <v>221564</v>
      </c>
      <c r="L27" s="85">
        <v>3196725</v>
      </c>
      <c r="M27" s="50">
        <v>213115</v>
      </c>
      <c r="N27" s="94">
        <v>3501420</v>
      </c>
      <c r="O27" s="18">
        <v>233427</v>
      </c>
      <c r="P27" s="51">
        <f t="shared" si="0"/>
        <v>22091785</v>
      </c>
      <c r="Q27" s="20">
        <f t="shared" si="1"/>
        <v>1472804</v>
      </c>
      <c r="R27" s="65">
        <f t="shared" si="3"/>
        <v>4418357</v>
      </c>
      <c r="S27" s="66">
        <f t="shared" si="4"/>
        <v>294560.8</v>
      </c>
    </row>
    <row r="28" spans="1:19" ht="18" customHeight="1">
      <c r="A28" s="16" t="s">
        <v>31</v>
      </c>
      <c r="B28" s="26">
        <v>73365</v>
      </c>
      <c r="C28" s="22">
        <v>4890</v>
      </c>
      <c r="D28" s="21">
        <v>93075</v>
      </c>
      <c r="E28" s="22">
        <v>6205</v>
      </c>
      <c r="F28" s="21">
        <v>117220</v>
      </c>
      <c r="G28" s="22">
        <v>7810</v>
      </c>
      <c r="H28" s="21">
        <v>106350</v>
      </c>
      <c r="I28" s="22">
        <v>7090</v>
      </c>
      <c r="J28" s="21">
        <v>114105</v>
      </c>
      <c r="K28" s="22">
        <v>7607</v>
      </c>
      <c r="L28" s="86">
        <v>97815</v>
      </c>
      <c r="M28" s="78">
        <v>6521</v>
      </c>
      <c r="N28" s="95">
        <v>105345</v>
      </c>
      <c r="O28" s="22">
        <v>7023</v>
      </c>
      <c r="P28" s="91">
        <f t="shared" si="0"/>
        <v>707275</v>
      </c>
      <c r="Q28" s="23">
        <f t="shared" si="1"/>
        <v>47146</v>
      </c>
      <c r="R28" s="71">
        <f t="shared" si="3"/>
        <v>141455</v>
      </c>
      <c r="S28" s="72">
        <f t="shared" si="4"/>
        <v>9429.2000000000007</v>
      </c>
    </row>
    <row r="29" spans="1:19" s="25" customFormat="1" ht="18" customHeight="1" thickBot="1">
      <c r="A29" s="24" t="s">
        <v>32</v>
      </c>
      <c r="B29" s="12">
        <f t="shared" ref="B29:K29" si="9">SUM(B27:B28)</f>
        <v>3248545</v>
      </c>
      <c r="C29" s="13">
        <f t="shared" si="9"/>
        <v>216592</v>
      </c>
      <c r="D29" s="14">
        <f t="shared" si="9"/>
        <v>3034530</v>
      </c>
      <c r="E29" s="13">
        <f t="shared" si="9"/>
        <v>202306</v>
      </c>
      <c r="F29" s="14">
        <f t="shared" si="9"/>
        <v>3370720</v>
      </c>
      <c r="G29" s="13">
        <f t="shared" si="9"/>
        <v>224710</v>
      </c>
      <c r="H29" s="14">
        <f t="shared" si="9"/>
        <v>2806275</v>
      </c>
      <c r="I29" s="13">
        <f t="shared" si="9"/>
        <v>187085</v>
      </c>
      <c r="J29" s="14">
        <f t="shared" si="9"/>
        <v>3437685</v>
      </c>
      <c r="K29" s="13">
        <f t="shared" si="9"/>
        <v>229171</v>
      </c>
      <c r="L29" s="12">
        <f>SUM(L27:L28)</f>
        <v>3294540</v>
      </c>
      <c r="M29" s="77">
        <f>SUM(M27:M28)</f>
        <v>219636</v>
      </c>
      <c r="N29" s="14">
        <f>SUM(N27:N28)</f>
        <v>3606765</v>
      </c>
      <c r="O29" s="13">
        <f>SUM(O27:O28)</f>
        <v>240450</v>
      </c>
      <c r="P29" s="90">
        <f t="shared" si="0"/>
        <v>22799060</v>
      </c>
      <c r="Q29" s="15">
        <f t="shared" si="1"/>
        <v>1519950</v>
      </c>
      <c r="R29" s="73">
        <f t="shared" si="3"/>
        <v>4559812</v>
      </c>
      <c r="S29" s="74">
        <f t="shared" si="4"/>
        <v>303990</v>
      </c>
    </row>
    <row r="30" spans="1:19" ht="18" customHeight="1">
      <c r="A30" s="16" t="s">
        <v>33</v>
      </c>
      <c r="B30" s="17">
        <v>1632195</v>
      </c>
      <c r="C30" s="18">
        <v>108803</v>
      </c>
      <c r="D30" s="19">
        <v>1778915</v>
      </c>
      <c r="E30" s="18">
        <v>118579</v>
      </c>
      <c r="F30" s="19">
        <v>2108920</v>
      </c>
      <c r="G30" s="18">
        <v>140575</v>
      </c>
      <c r="H30" s="19">
        <v>1497760</v>
      </c>
      <c r="I30" s="18">
        <v>99847</v>
      </c>
      <c r="J30" s="60">
        <v>1715320</v>
      </c>
      <c r="K30" s="18">
        <v>114341</v>
      </c>
      <c r="L30" s="85">
        <v>1469760</v>
      </c>
      <c r="M30" s="50">
        <v>97996</v>
      </c>
      <c r="N30" s="94">
        <v>1509595</v>
      </c>
      <c r="O30" s="18">
        <v>100685</v>
      </c>
      <c r="P30" s="51">
        <f t="shared" si="0"/>
        <v>11712465</v>
      </c>
      <c r="Q30" s="20">
        <f t="shared" si="1"/>
        <v>780826</v>
      </c>
      <c r="R30" s="65">
        <f t="shared" si="3"/>
        <v>2342493</v>
      </c>
      <c r="S30" s="66">
        <f t="shared" si="4"/>
        <v>156165.20000000001</v>
      </c>
    </row>
    <row r="31" spans="1:19" ht="18" customHeight="1">
      <c r="A31" s="16" t="s">
        <v>34</v>
      </c>
      <c r="B31" s="17">
        <v>694980</v>
      </c>
      <c r="C31" s="18">
        <v>46322</v>
      </c>
      <c r="D31" s="19">
        <v>711225</v>
      </c>
      <c r="E31" s="18">
        <v>47481</v>
      </c>
      <c r="F31" s="19">
        <v>741720</v>
      </c>
      <c r="G31" s="18">
        <v>49458</v>
      </c>
      <c r="H31" s="19">
        <v>605310</v>
      </c>
      <c r="I31" s="18">
        <v>40352</v>
      </c>
      <c r="J31" s="19">
        <v>666230</v>
      </c>
      <c r="K31" s="18">
        <v>44418</v>
      </c>
      <c r="L31" s="85">
        <v>622210</v>
      </c>
      <c r="M31" s="50">
        <v>41476</v>
      </c>
      <c r="N31" s="94">
        <v>659590</v>
      </c>
      <c r="O31" s="18">
        <v>43967</v>
      </c>
      <c r="P31" s="51">
        <f t="shared" si="0"/>
        <v>4701265</v>
      </c>
      <c r="Q31" s="20">
        <f t="shared" si="1"/>
        <v>313474</v>
      </c>
      <c r="R31" s="65">
        <f t="shared" si="3"/>
        <v>940253</v>
      </c>
      <c r="S31" s="66">
        <f t="shared" si="4"/>
        <v>62694.8</v>
      </c>
    </row>
    <row r="32" spans="1:19" ht="18" customHeight="1">
      <c r="A32" s="16" t="s">
        <v>35</v>
      </c>
      <c r="B32" s="63">
        <v>0</v>
      </c>
      <c r="C32" s="64">
        <v>0</v>
      </c>
      <c r="D32" s="21">
        <v>5295</v>
      </c>
      <c r="E32" s="22">
        <v>353</v>
      </c>
      <c r="F32" s="21">
        <v>31275</v>
      </c>
      <c r="G32" s="22">
        <v>2084</v>
      </c>
      <c r="H32" s="21">
        <v>21705</v>
      </c>
      <c r="I32" s="22">
        <v>1447</v>
      </c>
      <c r="J32" s="21">
        <v>18525</v>
      </c>
      <c r="K32" s="22">
        <v>1235</v>
      </c>
      <c r="L32" s="86">
        <v>0</v>
      </c>
      <c r="M32" s="78">
        <v>0</v>
      </c>
      <c r="N32" s="95">
        <v>0</v>
      </c>
      <c r="O32" s="22">
        <v>0</v>
      </c>
      <c r="P32" s="91">
        <f t="shared" si="0"/>
        <v>76800</v>
      </c>
      <c r="Q32" s="23">
        <f t="shared" si="1"/>
        <v>5119</v>
      </c>
      <c r="R32" s="71">
        <f>+P32/4</f>
        <v>19200</v>
      </c>
      <c r="S32" s="72">
        <f>+Q32/4</f>
        <v>1279.75</v>
      </c>
    </row>
    <row r="33" spans="1:19" ht="18" customHeight="1" thickBot="1">
      <c r="A33" s="24" t="s">
        <v>36</v>
      </c>
      <c r="B33" s="12">
        <f t="shared" ref="B33:K33" si="10">SUM(B30:B32)</f>
        <v>2327175</v>
      </c>
      <c r="C33" s="27">
        <f t="shared" si="10"/>
        <v>155125</v>
      </c>
      <c r="D33" s="14">
        <f t="shared" si="10"/>
        <v>2495435</v>
      </c>
      <c r="E33" s="27">
        <f t="shared" si="10"/>
        <v>166413</v>
      </c>
      <c r="F33" s="14">
        <f t="shared" si="10"/>
        <v>2881915</v>
      </c>
      <c r="G33" s="27">
        <f t="shared" si="10"/>
        <v>192117</v>
      </c>
      <c r="H33" s="14">
        <f t="shared" si="10"/>
        <v>2124775</v>
      </c>
      <c r="I33" s="27">
        <f t="shared" si="10"/>
        <v>141646</v>
      </c>
      <c r="J33" s="14">
        <f t="shared" si="10"/>
        <v>2400075</v>
      </c>
      <c r="K33" s="27">
        <f t="shared" si="10"/>
        <v>159994</v>
      </c>
      <c r="L33" s="12">
        <f>SUM(L30:L32)</f>
        <v>2091970</v>
      </c>
      <c r="M33" s="79">
        <f>SUM(M30:M32)</f>
        <v>139472</v>
      </c>
      <c r="N33" s="14">
        <f>SUM(N30:N32)</f>
        <v>2169185</v>
      </c>
      <c r="O33" s="27">
        <f>SUM(O30:O32)</f>
        <v>144652</v>
      </c>
      <c r="P33" s="90">
        <f t="shared" si="0"/>
        <v>16490530</v>
      </c>
      <c r="Q33" s="28">
        <f t="shared" si="1"/>
        <v>1099419</v>
      </c>
      <c r="R33" s="73">
        <f t="shared" si="3"/>
        <v>3298106</v>
      </c>
      <c r="S33" s="76">
        <f t="shared" si="4"/>
        <v>219883.8</v>
      </c>
    </row>
    <row r="34" spans="1:19" ht="3.75" customHeight="1">
      <c r="A34" s="29"/>
      <c r="B34" s="17"/>
      <c r="C34" s="18"/>
      <c r="D34" s="19"/>
      <c r="E34" s="18"/>
      <c r="F34" s="19"/>
      <c r="G34" s="18"/>
      <c r="H34" s="19"/>
      <c r="I34" s="18"/>
      <c r="J34" s="19"/>
      <c r="K34" s="18"/>
      <c r="L34" s="85"/>
      <c r="M34" s="50"/>
      <c r="N34" s="94"/>
      <c r="O34" s="18"/>
      <c r="P34" s="51"/>
      <c r="Q34" s="20"/>
      <c r="R34" s="65"/>
      <c r="S34" s="66"/>
    </row>
    <row r="35" spans="1:19" ht="18" customHeight="1">
      <c r="A35" s="16" t="s">
        <v>37</v>
      </c>
      <c r="B35" s="17">
        <v>1125180</v>
      </c>
      <c r="C35" s="18">
        <v>75019</v>
      </c>
      <c r="D35" s="19">
        <v>971145</v>
      </c>
      <c r="E35" s="18">
        <v>64737</v>
      </c>
      <c r="F35" s="19">
        <v>1044525</v>
      </c>
      <c r="G35" s="18">
        <v>69630</v>
      </c>
      <c r="H35" s="19">
        <v>862125</v>
      </c>
      <c r="I35" s="18">
        <v>57475</v>
      </c>
      <c r="J35" s="19">
        <v>1125285</v>
      </c>
      <c r="K35" s="18">
        <v>75022</v>
      </c>
      <c r="L35" s="85">
        <v>1124060</v>
      </c>
      <c r="M35" s="50">
        <v>75043</v>
      </c>
      <c r="N35" s="94">
        <v>1247680</v>
      </c>
      <c r="O35" s="18">
        <v>83178</v>
      </c>
      <c r="P35" s="51">
        <f t="shared" si="0"/>
        <v>7500000</v>
      </c>
      <c r="Q35" s="20">
        <f t="shared" si="1"/>
        <v>500104</v>
      </c>
      <c r="R35" s="65">
        <f t="shared" si="3"/>
        <v>1500000</v>
      </c>
      <c r="S35" s="66">
        <f t="shared" si="4"/>
        <v>100020.8</v>
      </c>
    </row>
    <row r="36" spans="1:19" ht="18" customHeight="1">
      <c r="A36" s="16" t="s">
        <v>38</v>
      </c>
      <c r="B36" s="17">
        <v>2930175</v>
      </c>
      <c r="C36" s="18">
        <v>195340</v>
      </c>
      <c r="D36" s="19">
        <v>3030710</v>
      </c>
      <c r="E36" s="18">
        <v>202046</v>
      </c>
      <c r="F36" s="19">
        <v>3318075</v>
      </c>
      <c r="G36" s="18">
        <v>221199</v>
      </c>
      <c r="H36" s="19">
        <v>2712245</v>
      </c>
      <c r="I36" s="18">
        <v>181009</v>
      </c>
      <c r="J36" s="19">
        <v>3311660</v>
      </c>
      <c r="K36" s="18">
        <v>220773</v>
      </c>
      <c r="L36" s="85">
        <v>3290410</v>
      </c>
      <c r="M36" s="50">
        <v>219339</v>
      </c>
      <c r="N36" s="94">
        <v>3621480</v>
      </c>
      <c r="O36" s="18">
        <v>241449</v>
      </c>
      <c r="P36" s="51">
        <f t="shared" si="0"/>
        <v>22214755</v>
      </c>
      <c r="Q36" s="20">
        <f t="shared" si="1"/>
        <v>1481155</v>
      </c>
      <c r="R36" s="65">
        <f t="shared" si="3"/>
        <v>4442951</v>
      </c>
      <c r="S36" s="66">
        <f t="shared" si="4"/>
        <v>296231</v>
      </c>
    </row>
    <row r="37" spans="1:19" ht="18" customHeight="1">
      <c r="A37" s="16" t="s">
        <v>39</v>
      </c>
      <c r="B37" s="17">
        <v>778925</v>
      </c>
      <c r="C37" s="18">
        <v>51918</v>
      </c>
      <c r="D37" s="19">
        <v>949285</v>
      </c>
      <c r="E37" s="18">
        <v>63283</v>
      </c>
      <c r="F37" s="19">
        <v>1255270</v>
      </c>
      <c r="G37" s="18">
        <v>83680</v>
      </c>
      <c r="H37" s="19">
        <v>1084385</v>
      </c>
      <c r="I37" s="18">
        <v>72389</v>
      </c>
      <c r="J37" s="19">
        <v>1438275</v>
      </c>
      <c r="K37" s="18">
        <v>95886</v>
      </c>
      <c r="L37" s="85">
        <v>1533690</v>
      </c>
      <c r="M37" s="50">
        <v>102244</v>
      </c>
      <c r="N37" s="94">
        <v>1807090</v>
      </c>
      <c r="O37" s="18">
        <v>120521</v>
      </c>
      <c r="P37" s="51">
        <f t="shared" si="0"/>
        <v>8846920</v>
      </c>
      <c r="Q37" s="20">
        <f t="shared" si="1"/>
        <v>589921</v>
      </c>
      <c r="R37" s="65">
        <f t="shared" si="3"/>
        <v>1769384</v>
      </c>
      <c r="S37" s="66">
        <f t="shared" si="4"/>
        <v>117984.2</v>
      </c>
    </row>
    <row r="38" spans="1:19" ht="4.5" customHeight="1">
      <c r="A38" s="16"/>
      <c r="B38" s="17"/>
      <c r="C38" s="18"/>
      <c r="D38" s="19"/>
      <c r="E38" s="18"/>
      <c r="F38" s="19"/>
      <c r="G38" s="18"/>
      <c r="H38" s="19"/>
      <c r="I38" s="18"/>
      <c r="J38" s="19"/>
      <c r="K38" s="18"/>
      <c r="L38" s="85"/>
      <c r="M38" s="50"/>
      <c r="N38" s="94"/>
      <c r="O38" s="18"/>
      <c r="P38" s="51"/>
      <c r="Q38" s="20"/>
      <c r="R38" s="65"/>
      <c r="S38" s="66"/>
    </row>
    <row r="39" spans="1:19" ht="18" customHeight="1">
      <c r="A39" s="30" t="s">
        <v>40</v>
      </c>
      <c r="B39" s="9">
        <f t="shared" ref="B39:M39" si="11">+B10+B15+B23+B26+B29+B33+B35+B36+B37</f>
        <v>26952370</v>
      </c>
      <c r="C39" s="31">
        <f t="shared" si="11"/>
        <v>1801539</v>
      </c>
      <c r="D39" s="11">
        <f t="shared" si="11"/>
        <v>26477335</v>
      </c>
      <c r="E39" s="31">
        <f t="shared" si="11"/>
        <v>1771302</v>
      </c>
      <c r="F39" s="11">
        <f t="shared" si="11"/>
        <v>30445480</v>
      </c>
      <c r="G39" s="31">
        <f t="shared" si="11"/>
        <v>2035596</v>
      </c>
      <c r="H39" s="11">
        <f t="shared" si="11"/>
        <v>24455510</v>
      </c>
      <c r="I39" s="31">
        <f t="shared" si="11"/>
        <v>1634956</v>
      </c>
      <c r="J39" s="11">
        <f t="shared" si="11"/>
        <v>29397620</v>
      </c>
      <c r="K39" s="31">
        <f t="shared" si="11"/>
        <v>1962543</v>
      </c>
      <c r="L39" s="9">
        <f t="shared" si="11"/>
        <v>28086530</v>
      </c>
      <c r="M39" s="80">
        <f t="shared" si="11"/>
        <v>1873996</v>
      </c>
      <c r="N39" s="11">
        <f>+N37+N36+N35+N33+N29+N26+N23+N15+N10</f>
        <v>30154148</v>
      </c>
      <c r="O39" s="31">
        <f>+O37+O36+O35+O33+O29+O26+O23+O15+O10</f>
        <v>2014933</v>
      </c>
      <c r="P39" s="9">
        <f t="shared" si="0"/>
        <v>195968993</v>
      </c>
      <c r="Q39" s="31">
        <f t="shared" si="1"/>
        <v>13094865</v>
      </c>
      <c r="R39" s="11">
        <f t="shared" si="3"/>
        <v>39193798.600000001</v>
      </c>
      <c r="S39" s="31">
        <f t="shared" si="4"/>
        <v>2618973</v>
      </c>
    </row>
    <row r="40" spans="1:19" s="37" customFormat="1" ht="3" customHeight="1" thickBot="1">
      <c r="A40" s="32"/>
      <c r="B40" s="33"/>
      <c r="C40" s="34"/>
      <c r="D40" s="35"/>
      <c r="E40" s="34"/>
      <c r="F40" s="35"/>
      <c r="G40" s="34"/>
      <c r="H40" s="35"/>
      <c r="I40" s="34"/>
      <c r="J40" s="35"/>
      <c r="K40" s="34"/>
      <c r="L40" s="88"/>
      <c r="M40" s="81"/>
      <c r="N40" s="97"/>
      <c r="O40" s="34"/>
      <c r="P40" s="92"/>
      <c r="Q40" s="36"/>
      <c r="R40" s="67"/>
      <c r="S40" s="68"/>
    </row>
    <row r="41" spans="1:19" s="37" customFormat="1" ht="18" customHeight="1">
      <c r="A41" s="38" t="s">
        <v>41</v>
      </c>
      <c r="B41" s="39">
        <v>766705</v>
      </c>
      <c r="C41" s="40">
        <v>52203</v>
      </c>
      <c r="D41" s="41">
        <v>729320</v>
      </c>
      <c r="E41" s="40">
        <v>55439</v>
      </c>
      <c r="F41" s="41">
        <v>937720</v>
      </c>
      <c r="G41" s="40">
        <v>65797</v>
      </c>
      <c r="H41" s="41">
        <v>689015</v>
      </c>
      <c r="I41" s="40">
        <v>48047</v>
      </c>
      <c r="J41" s="41">
        <v>833025</v>
      </c>
      <c r="K41" s="40">
        <v>56174</v>
      </c>
      <c r="L41" s="39">
        <v>826285</v>
      </c>
      <c r="M41" s="82">
        <v>55568</v>
      </c>
      <c r="N41" s="41">
        <v>804615</v>
      </c>
      <c r="O41" s="40">
        <v>55912</v>
      </c>
      <c r="P41" s="93">
        <f t="shared" si="0"/>
        <v>5586685</v>
      </c>
      <c r="Q41" s="42">
        <f t="shared" si="1"/>
        <v>389140</v>
      </c>
      <c r="R41" s="69">
        <f t="shared" si="3"/>
        <v>1117337</v>
      </c>
      <c r="S41" s="70">
        <f t="shared" si="4"/>
        <v>77828</v>
      </c>
    </row>
    <row r="42" spans="1:19" s="37" customFormat="1" ht="18" customHeight="1">
      <c r="A42" s="38" t="s">
        <v>42</v>
      </c>
      <c r="B42" s="39">
        <v>500465</v>
      </c>
      <c r="C42" s="40">
        <v>34109</v>
      </c>
      <c r="D42" s="41">
        <v>615050</v>
      </c>
      <c r="E42" s="40">
        <v>44375</v>
      </c>
      <c r="F42" s="41">
        <v>1027210</v>
      </c>
      <c r="G42" s="40">
        <v>70035</v>
      </c>
      <c r="H42" s="41">
        <v>623825</v>
      </c>
      <c r="I42" s="40">
        <v>47591</v>
      </c>
      <c r="J42" s="41">
        <v>877020</v>
      </c>
      <c r="K42" s="40">
        <v>58674</v>
      </c>
      <c r="L42" s="39">
        <v>611630</v>
      </c>
      <c r="M42" s="82">
        <v>41368</v>
      </c>
      <c r="N42" s="41">
        <v>547300</v>
      </c>
      <c r="O42" s="40">
        <v>37445</v>
      </c>
      <c r="P42" s="93">
        <f t="shared" si="0"/>
        <v>4802500</v>
      </c>
      <c r="Q42" s="42">
        <f t="shared" si="1"/>
        <v>333597</v>
      </c>
      <c r="R42" s="69">
        <f t="shared" si="3"/>
        <v>960500</v>
      </c>
      <c r="S42" s="70">
        <f t="shared" si="4"/>
        <v>66719.399999999994</v>
      </c>
    </row>
    <row r="43" spans="1:19" s="37" customFormat="1" ht="18" customHeight="1">
      <c r="A43" s="16" t="s">
        <v>43</v>
      </c>
      <c r="B43" s="37">
        <v>0</v>
      </c>
      <c r="C43" s="37">
        <v>0</v>
      </c>
      <c r="D43" s="19">
        <v>925</v>
      </c>
      <c r="E43" s="18">
        <v>37</v>
      </c>
      <c r="F43" s="19">
        <v>2375</v>
      </c>
      <c r="G43" s="18">
        <v>95</v>
      </c>
      <c r="H43" s="19">
        <v>0</v>
      </c>
      <c r="I43" s="18">
        <v>0</v>
      </c>
      <c r="J43" s="19">
        <v>0</v>
      </c>
      <c r="K43" s="18">
        <v>0</v>
      </c>
      <c r="L43" s="43">
        <v>0</v>
      </c>
      <c r="M43" s="44">
        <v>0</v>
      </c>
      <c r="N43" s="96">
        <v>0</v>
      </c>
      <c r="O43" s="59">
        <v>0</v>
      </c>
      <c r="P43" s="51">
        <f t="shared" si="0"/>
        <v>3300</v>
      </c>
      <c r="Q43" s="20">
        <f t="shared" si="1"/>
        <v>132</v>
      </c>
      <c r="R43" s="65">
        <f>+P43/2</f>
        <v>1650</v>
      </c>
      <c r="S43" s="66">
        <f>+Q43/2</f>
        <v>66</v>
      </c>
    </row>
    <row r="44" spans="1:19" s="37" customFormat="1" ht="18" customHeight="1">
      <c r="A44" s="16" t="s">
        <v>44</v>
      </c>
      <c r="B44" s="17">
        <v>5700</v>
      </c>
      <c r="C44" s="18">
        <v>228</v>
      </c>
      <c r="D44" s="19">
        <v>10175</v>
      </c>
      <c r="E44" s="18">
        <v>407</v>
      </c>
      <c r="F44" s="19">
        <v>14425</v>
      </c>
      <c r="G44" s="18">
        <v>577</v>
      </c>
      <c r="H44" s="19">
        <v>7700</v>
      </c>
      <c r="I44" s="18">
        <v>308</v>
      </c>
      <c r="J44" s="19">
        <v>10050</v>
      </c>
      <c r="K44" s="18">
        <v>402</v>
      </c>
      <c r="L44" s="85">
        <v>10125</v>
      </c>
      <c r="M44" s="50">
        <v>405</v>
      </c>
      <c r="N44" s="94">
        <v>8225</v>
      </c>
      <c r="O44" s="18">
        <v>329</v>
      </c>
      <c r="P44" s="51">
        <f t="shared" si="0"/>
        <v>66400</v>
      </c>
      <c r="Q44" s="20">
        <f t="shared" si="1"/>
        <v>2656</v>
      </c>
      <c r="R44" s="65">
        <f t="shared" si="3"/>
        <v>13280</v>
      </c>
      <c r="S44" s="66">
        <f t="shared" si="4"/>
        <v>531.20000000000005</v>
      </c>
    </row>
    <row r="45" spans="1:19" s="46" customFormat="1" ht="18" customHeight="1">
      <c r="A45" s="16" t="s">
        <v>45</v>
      </c>
      <c r="B45" s="26">
        <v>8130</v>
      </c>
      <c r="C45" s="22">
        <v>542</v>
      </c>
      <c r="D45" s="21">
        <v>14295</v>
      </c>
      <c r="E45" s="22">
        <v>953</v>
      </c>
      <c r="F45" s="21">
        <v>20655</v>
      </c>
      <c r="G45" s="22">
        <v>1377</v>
      </c>
      <c r="H45" s="21">
        <v>10560</v>
      </c>
      <c r="I45" s="22">
        <v>704</v>
      </c>
      <c r="J45" s="21">
        <v>12645</v>
      </c>
      <c r="K45" s="22">
        <v>843</v>
      </c>
      <c r="L45" s="86">
        <v>12945</v>
      </c>
      <c r="M45" s="78">
        <v>863</v>
      </c>
      <c r="N45" s="95">
        <v>12105</v>
      </c>
      <c r="O45" s="22">
        <v>807</v>
      </c>
      <c r="P45" s="91">
        <f t="shared" si="0"/>
        <v>91335</v>
      </c>
      <c r="Q45" s="23">
        <f t="shared" si="1"/>
        <v>6089</v>
      </c>
      <c r="R45" s="71">
        <f t="shared" si="3"/>
        <v>18267</v>
      </c>
      <c r="S45" s="72">
        <f t="shared" si="4"/>
        <v>1217.8</v>
      </c>
    </row>
    <row r="46" spans="1:19" s="37" customFormat="1" ht="18" customHeight="1" thickBot="1">
      <c r="A46" s="24" t="s">
        <v>54</v>
      </c>
      <c r="B46" s="12">
        <f t="shared" ref="B46:K46" si="12">SUM(B42:B45)</f>
        <v>514295</v>
      </c>
      <c r="C46" s="13">
        <f t="shared" si="12"/>
        <v>34879</v>
      </c>
      <c r="D46" s="14">
        <f t="shared" si="12"/>
        <v>640445</v>
      </c>
      <c r="E46" s="13">
        <f t="shared" si="12"/>
        <v>45772</v>
      </c>
      <c r="F46" s="14">
        <f t="shared" si="12"/>
        <v>1064665</v>
      </c>
      <c r="G46" s="13">
        <f t="shared" si="12"/>
        <v>72084</v>
      </c>
      <c r="H46" s="14">
        <f t="shared" si="12"/>
        <v>642085</v>
      </c>
      <c r="I46" s="13">
        <f t="shared" si="12"/>
        <v>48603</v>
      </c>
      <c r="J46" s="14">
        <f t="shared" si="12"/>
        <v>899715</v>
      </c>
      <c r="K46" s="13">
        <f t="shared" si="12"/>
        <v>59919</v>
      </c>
      <c r="L46" s="12">
        <f>SUM(L42:L45)</f>
        <v>634700</v>
      </c>
      <c r="M46" s="77">
        <f>SUM(M42:M45)</f>
        <v>42636</v>
      </c>
      <c r="N46" s="14">
        <f>SUM(N42:N45)</f>
        <v>567630</v>
      </c>
      <c r="O46" s="13">
        <f>SUM(O42:O45)</f>
        <v>38581</v>
      </c>
      <c r="P46" s="90">
        <f t="shared" si="0"/>
        <v>4963535</v>
      </c>
      <c r="Q46" s="15">
        <f t="shared" si="1"/>
        <v>342474</v>
      </c>
      <c r="R46" s="73">
        <f t="shared" si="3"/>
        <v>992707</v>
      </c>
      <c r="S46" s="74">
        <f t="shared" si="4"/>
        <v>68494.8</v>
      </c>
    </row>
    <row r="47" spans="1:19" s="37" customFormat="1" ht="18" customHeight="1">
      <c r="A47" s="38" t="s">
        <v>46</v>
      </c>
      <c r="B47" s="39">
        <v>517140</v>
      </c>
      <c r="C47" s="40">
        <v>35670</v>
      </c>
      <c r="D47" s="41">
        <v>538960</v>
      </c>
      <c r="E47" s="40">
        <v>36824</v>
      </c>
      <c r="F47" s="41">
        <v>641020</v>
      </c>
      <c r="G47" s="40">
        <v>43347</v>
      </c>
      <c r="H47" s="41">
        <v>466115</v>
      </c>
      <c r="I47" s="40">
        <v>33728</v>
      </c>
      <c r="J47" s="41">
        <v>602690</v>
      </c>
      <c r="K47" s="40">
        <v>40602</v>
      </c>
      <c r="L47" s="39">
        <v>543395</v>
      </c>
      <c r="M47" s="82">
        <v>36731</v>
      </c>
      <c r="N47" s="41">
        <v>550555</v>
      </c>
      <c r="O47" s="40">
        <v>37873</v>
      </c>
      <c r="P47" s="93">
        <f t="shared" si="0"/>
        <v>3859875</v>
      </c>
      <c r="Q47" s="42">
        <f t="shared" si="1"/>
        <v>264775</v>
      </c>
      <c r="R47" s="69">
        <f t="shared" si="3"/>
        <v>771975</v>
      </c>
      <c r="S47" s="70">
        <f t="shared" si="4"/>
        <v>52955</v>
      </c>
    </row>
    <row r="48" spans="1:19" s="37" customFormat="1" ht="18" customHeight="1">
      <c r="A48" s="38" t="s">
        <v>47</v>
      </c>
      <c r="B48" s="39">
        <v>94485</v>
      </c>
      <c r="C48" s="40">
        <v>6362</v>
      </c>
      <c r="D48" s="41">
        <v>99640</v>
      </c>
      <c r="E48" s="40">
        <v>6648</v>
      </c>
      <c r="F48" s="41">
        <v>113760</v>
      </c>
      <c r="G48" s="40">
        <v>7592</v>
      </c>
      <c r="H48" s="41">
        <v>102675</v>
      </c>
      <c r="I48" s="40">
        <v>6845</v>
      </c>
      <c r="J48" s="41">
        <v>103220</v>
      </c>
      <c r="K48" s="40">
        <v>6940</v>
      </c>
      <c r="L48" s="39">
        <v>81615</v>
      </c>
      <c r="M48" s="82">
        <v>5741</v>
      </c>
      <c r="N48" s="41">
        <v>83495</v>
      </c>
      <c r="O48" s="40">
        <v>5755</v>
      </c>
      <c r="P48" s="93">
        <f t="shared" si="0"/>
        <v>678890</v>
      </c>
      <c r="Q48" s="42">
        <f t="shared" si="1"/>
        <v>45883</v>
      </c>
      <c r="R48" s="69">
        <f t="shared" si="3"/>
        <v>135778</v>
      </c>
      <c r="S48" s="70">
        <f t="shared" si="4"/>
        <v>9176.6</v>
      </c>
    </row>
    <row r="49" spans="1:27" s="37" customFormat="1" ht="18" customHeight="1">
      <c r="A49" s="30" t="s">
        <v>48</v>
      </c>
      <c r="B49" s="47">
        <f t="shared" ref="B49:M49" si="13">+B41+B46+B47+B48</f>
        <v>1892625</v>
      </c>
      <c r="C49" s="48">
        <f t="shared" si="13"/>
        <v>129114</v>
      </c>
      <c r="D49" s="49">
        <f t="shared" si="13"/>
        <v>2008365</v>
      </c>
      <c r="E49" s="48">
        <f t="shared" si="13"/>
        <v>144683</v>
      </c>
      <c r="F49" s="49">
        <f t="shared" si="13"/>
        <v>2757165</v>
      </c>
      <c r="G49" s="48">
        <f t="shared" si="13"/>
        <v>188820</v>
      </c>
      <c r="H49" s="49">
        <f t="shared" si="13"/>
        <v>1899890</v>
      </c>
      <c r="I49" s="48">
        <f t="shared" si="13"/>
        <v>137223</v>
      </c>
      <c r="J49" s="49">
        <f t="shared" si="13"/>
        <v>2438650</v>
      </c>
      <c r="K49" s="48">
        <f t="shared" si="13"/>
        <v>163635</v>
      </c>
      <c r="L49" s="47">
        <f t="shared" si="13"/>
        <v>2085995</v>
      </c>
      <c r="M49" s="83">
        <f t="shared" si="13"/>
        <v>140676</v>
      </c>
      <c r="N49" s="49">
        <f>+N48+N47+N46++N41</f>
        <v>2006295</v>
      </c>
      <c r="O49" s="48">
        <f>+O48+O47+O46++O41</f>
        <v>138121</v>
      </c>
      <c r="P49" s="47">
        <f>+B49+D49+F49+H49+J49+L49+N49</f>
        <v>15088985</v>
      </c>
      <c r="Q49" s="48">
        <f t="shared" si="1"/>
        <v>1042272</v>
      </c>
      <c r="R49" s="49">
        <f t="shared" si="3"/>
        <v>3017797</v>
      </c>
      <c r="S49" s="48">
        <f t="shared" si="4"/>
        <v>208454.39999999999</v>
      </c>
    </row>
    <row r="50" spans="1:27" s="37" customFormat="1" ht="6" customHeight="1">
      <c r="A50" s="16"/>
      <c r="B50" s="17"/>
      <c r="C50" s="50"/>
      <c r="D50" s="17"/>
      <c r="E50" s="50"/>
      <c r="F50" s="17"/>
      <c r="G50" s="50"/>
      <c r="H50" s="17"/>
      <c r="I50" s="50"/>
      <c r="J50" s="17"/>
      <c r="K50" s="50"/>
      <c r="L50" s="85"/>
      <c r="M50" s="50"/>
      <c r="N50" s="94"/>
      <c r="O50" s="18"/>
      <c r="P50" s="51">
        <f t="shared" si="0"/>
        <v>0</v>
      </c>
      <c r="Q50" s="45"/>
      <c r="R50" s="17"/>
      <c r="S50" s="50"/>
    </row>
    <row r="51" spans="1:27" ht="15.75" thickBot="1">
      <c r="A51" s="52" t="s">
        <v>49</v>
      </c>
      <c r="B51" s="53">
        <f>+B7+B39+B49</f>
        <v>28851582.02</v>
      </c>
      <c r="C51" s="54">
        <f>+C7+C39+C49</f>
        <v>1930653</v>
      </c>
      <c r="D51" s="55">
        <f>+D7+D39+D49</f>
        <v>28560480</v>
      </c>
      <c r="E51" s="54">
        <f>+E7+E39+E49</f>
        <v>1915985</v>
      </c>
      <c r="F51" s="55">
        <f>+F49+F39+F7</f>
        <v>33204345</v>
      </c>
      <c r="G51" s="54">
        <f>+G7+G39+G49</f>
        <v>2224416</v>
      </c>
      <c r="H51" s="55">
        <f>+H49+H39+H7</f>
        <v>26444483.190000001</v>
      </c>
      <c r="I51" s="54">
        <f>+I7+I39+I49</f>
        <v>1772179</v>
      </c>
      <c r="J51" s="55">
        <f>+J49+J39+J7</f>
        <v>31838010</v>
      </c>
      <c r="K51" s="54">
        <f>+K7+K39+K49</f>
        <v>2126178</v>
      </c>
      <c r="L51" s="53">
        <f>+L49+L39+L7</f>
        <v>30173682</v>
      </c>
      <c r="M51" s="84">
        <f>+M7+M39+M49</f>
        <v>2014672</v>
      </c>
      <c r="N51" s="53">
        <f>+N49+N39+N7</f>
        <v>32168994</v>
      </c>
      <c r="O51" s="84">
        <f>+O49+O39+O7</f>
        <v>2153054</v>
      </c>
      <c r="P51" s="53">
        <f t="shared" si="0"/>
        <v>211241576.20999998</v>
      </c>
      <c r="Q51" s="54">
        <f t="shared" si="1"/>
        <v>14137137</v>
      </c>
      <c r="R51" s="55">
        <f t="shared" si="3"/>
        <v>42248315.241999999</v>
      </c>
      <c r="S51" s="54">
        <f t="shared" si="4"/>
        <v>2827427.4</v>
      </c>
    </row>
    <row r="52" spans="1:27" ht="15.75" thickTop="1">
      <c r="J52" s="56"/>
      <c r="K52" s="56"/>
      <c r="L52" s="56"/>
      <c r="M52" s="56"/>
      <c r="N52" s="56"/>
      <c r="O52" s="102"/>
      <c r="P52" s="103"/>
      <c r="Q52" s="103"/>
    </row>
    <row r="53" spans="1:27">
      <c r="B53" s="56"/>
      <c r="J53" s="56"/>
      <c r="K53" s="56"/>
      <c r="L53" s="56"/>
      <c r="M53" s="56"/>
      <c r="N53" s="56"/>
      <c r="O53" s="102"/>
      <c r="P53" s="99">
        <f>+B51+D51+F51+J51+L51+N51+H51</f>
        <v>211241576.20999998</v>
      </c>
      <c r="Q53" s="100">
        <f>+C51+E51+G51+K51+M51+O51+I51</f>
        <v>14137137</v>
      </c>
    </row>
    <row r="54" spans="1:27" s="58" customFormat="1">
      <c r="A54"/>
      <c r="B54"/>
      <c r="C54"/>
      <c r="D54"/>
      <c r="E54"/>
      <c r="F54"/>
      <c r="G54"/>
      <c r="H54"/>
      <c r="I54"/>
      <c r="J54" s="56"/>
      <c r="K54" s="56"/>
      <c r="L54" s="56"/>
      <c r="M54" s="56"/>
      <c r="N54" s="56"/>
      <c r="O54" s="102"/>
      <c r="P54" s="99">
        <f>+P53-P51</f>
        <v>0</v>
      </c>
      <c r="Q54" s="101">
        <f>+Q53-Q51</f>
        <v>0</v>
      </c>
      <c r="R54" s="57"/>
      <c r="S54"/>
      <c r="T54"/>
      <c r="U54"/>
      <c r="V54"/>
      <c r="W54"/>
      <c r="X54"/>
      <c r="Y54"/>
      <c r="Z54"/>
      <c r="AA54"/>
    </row>
    <row r="55" spans="1:27" s="58" customFormat="1">
      <c r="A55"/>
      <c r="B55"/>
      <c r="C55"/>
      <c r="D55"/>
      <c r="E55"/>
      <c r="F55"/>
      <c r="G55"/>
      <c r="H55"/>
      <c r="I55"/>
      <c r="J55" s="56"/>
      <c r="K55"/>
      <c r="L55" s="56"/>
      <c r="M55"/>
      <c r="N55"/>
      <c r="O55" s="103"/>
      <c r="P55" s="103"/>
      <c r="Q55" s="103"/>
      <c r="R55"/>
      <c r="S55"/>
      <c r="T55"/>
      <c r="U55"/>
      <c r="V55"/>
      <c r="W55"/>
      <c r="X55"/>
      <c r="Y55"/>
      <c r="Z55"/>
      <c r="AA55"/>
    </row>
    <row r="56" spans="1:27" s="58" customForma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s="58" customFormat="1">
      <c r="A57"/>
      <c r="B57"/>
      <c r="C57"/>
      <c r="D57"/>
      <c r="E57"/>
      <c r="F57"/>
      <c r="G57"/>
      <c r="H57"/>
      <c r="I57"/>
      <c r="J57" s="56"/>
      <c r="K57" s="57"/>
      <c r="L57" s="57"/>
      <c r="M57" s="57"/>
      <c r="N57" s="57"/>
      <c r="O57" s="57"/>
      <c r="P57"/>
      <c r="Q57"/>
      <c r="R57"/>
      <c r="S57"/>
      <c r="T57"/>
      <c r="U57"/>
      <c r="V57"/>
      <c r="W57"/>
      <c r="X57"/>
      <c r="Y57"/>
      <c r="Z57"/>
      <c r="AA57"/>
    </row>
    <row r="58" spans="1:27" s="58" customFormat="1">
      <c r="A58"/>
      <c r="B58"/>
      <c r="C58"/>
      <c r="D58"/>
      <c r="E58"/>
      <c r="F58"/>
      <c r="G58"/>
      <c r="H58"/>
      <c r="I58"/>
      <c r="J58" s="56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60" spans="1:27" s="58" customForma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s="58" customForma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s="58" customFormat="1">
      <c r="A62"/>
      <c r="B62"/>
      <c r="C62"/>
      <c r="D62"/>
      <c r="E62"/>
      <c r="F62"/>
      <c r="G62"/>
      <c r="H62"/>
      <c r="I62"/>
      <c r="J62"/>
      <c r="K62" s="57"/>
      <c r="L62" s="57"/>
      <c r="M62" s="57"/>
      <c r="N62" s="57"/>
      <c r="O62" s="57"/>
      <c r="P62"/>
      <c r="Q62"/>
      <c r="R62"/>
      <c r="S62"/>
      <c r="T62"/>
      <c r="U62"/>
      <c r="V62"/>
      <c r="W62"/>
      <c r="X62"/>
      <c r="Y62"/>
      <c r="Z62"/>
      <c r="AA62"/>
    </row>
    <row r="64" spans="1:27" s="58" customFormat="1">
      <c r="A64"/>
      <c r="B64"/>
      <c r="C64"/>
      <c r="D64"/>
      <c r="E64"/>
      <c r="F64"/>
      <c r="G64"/>
      <c r="H64"/>
      <c r="I64"/>
      <c r="J64" s="56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6" spans="1:27" s="58" customFormat="1">
      <c r="A66"/>
      <c r="B66"/>
      <c r="C66"/>
      <c r="D66"/>
      <c r="E66"/>
      <c r="F66"/>
      <c r="G66"/>
      <c r="H66"/>
      <c r="I66"/>
      <c r="J66" s="5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8" spans="1:27" s="58" customForma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</sheetData>
  <mergeCells count="9">
    <mergeCell ref="R5:S5"/>
    <mergeCell ref="P5:Q5"/>
    <mergeCell ref="B5:C5"/>
    <mergeCell ref="D5:E5"/>
    <mergeCell ref="F5:G5"/>
    <mergeCell ref="H5:I5"/>
    <mergeCell ref="J5:K5"/>
    <mergeCell ref="L5:M5"/>
    <mergeCell ref="N5:O5"/>
  </mergeCells>
  <printOptions horizontalCentered="1"/>
  <pageMargins left="0.11811023622047245" right="0.11811023622047245" top="0.35433070866141736" bottom="0.35433070866141736" header="0.31496062992125984" footer="0.31496062992125984"/>
  <pageSetup scale="6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POR MODULO ENERO-JULIO 17</vt:lpstr>
      <vt:lpstr>'POR MODULO ENERO-JULIO 17'!Área_de_impresión</vt:lpstr>
      <vt:lpstr>'POR MODULO ENERO-JULIO 17'!Títulos_a_imprimir</vt:lpstr>
    </vt:vector>
  </TitlesOfParts>
  <Company>omsa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m.feliz</dc:creator>
  <cp:lastModifiedBy>m.feliz</cp:lastModifiedBy>
  <cp:lastPrinted>2017-08-02T20:01:03Z</cp:lastPrinted>
  <dcterms:created xsi:type="dcterms:W3CDTF">2017-06-13T20:00:53Z</dcterms:created>
  <dcterms:modified xsi:type="dcterms:W3CDTF">2017-08-04T17:47:30Z</dcterms:modified>
</cp:coreProperties>
</file>