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vasquez\Downloads\"/>
    </mc:Choice>
  </mc:AlternateContent>
  <xr:revisionPtr revIDLastSave="0" documentId="13_ncr:1_{E6F646F6-ADF0-4F99-8089-0406972996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ECTORA MARZO 2022" sheetId="1" r:id="rId1"/>
    <sheet name=" NUEVA COLECTORA MARZO 2022" sheetId="2" r:id="rId2"/>
  </sheets>
  <externalReferences>
    <externalReference r:id="rId3"/>
    <externalReference r:id="rId4"/>
  </externalReferences>
  <definedNames>
    <definedName name="_xlnm.Print_Titles" localSheetId="0">'COLECTORA MARZO 2022'!$2:$11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E51" i="1"/>
  <c r="G40" i="1"/>
  <c r="G32" i="1"/>
  <c r="F51" i="1"/>
  <c r="G12" i="1"/>
  <c r="E50" i="1" l="1"/>
  <c r="E49" i="1"/>
  <c r="E47" i="1"/>
  <c r="E46" i="1"/>
  <c r="E45" i="1"/>
  <c r="G13" i="2"/>
  <c r="E43" i="1" l="1"/>
  <c r="E42" i="1"/>
  <c r="E41" i="1"/>
  <c r="E40" i="1"/>
  <c r="E39" i="1"/>
  <c r="E38" i="1"/>
  <c r="E37" i="1"/>
  <c r="E36" i="1"/>
  <c r="E35" i="1"/>
  <c r="E34" i="1"/>
  <c r="E33" i="1"/>
  <c r="E32" i="1"/>
  <c r="E29" i="1"/>
  <c r="E28" i="1"/>
  <c r="E27" i="1"/>
  <c r="E26" i="1"/>
  <c r="E25" i="1"/>
  <c r="E24" i="1"/>
  <c r="E22" i="1"/>
  <c r="E19" i="1"/>
  <c r="E17" i="1"/>
  <c r="E16" i="1"/>
  <c r="E15" i="1"/>
  <c r="E13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l="1"/>
  <c r="G26" i="1" s="1"/>
  <c r="G27" i="1" s="1"/>
  <c r="G28" i="1" s="1"/>
  <c r="G29" i="1" s="1"/>
  <c r="G30" i="1" s="1"/>
  <c r="G31" i="1" s="1"/>
  <c r="E45" i="2"/>
  <c r="G14" i="2" l="1"/>
  <c r="G15" i="2" s="1"/>
  <c r="G16" i="2" s="1"/>
  <c r="G18" i="2" l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17" i="2"/>
  <c r="F45" i="2" l="1"/>
  <c r="G41" i="1" l="1"/>
  <c r="G42" i="1" s="1"/>
  <c r="G43" i="1" s="1"/>
  <c r="G44" i="1" s="1"/>
  <c r="G45" i="1" s="1"/>
  <c r="G46" i="1" s="1"/>
  <c r="G47" i="1" s="1"/>
  <c r="G33" i="1"/>
  <c r="G34" i="1" s="1"/>
  <c r="G35" i="1" s="1"/>
  <c r="G36" i="1" s="1"/>
  <c r="G37" i="1" s="1"/>
  <c r="G38" i="1" s="1"/>
  <c r="G39" i="1" s="1"/>
  <c r="G48" i="1" l="1"/>
</calcChain>
</file>

<file path=xl/sharedStrings.xml><?xml version="1.0" encoding="utf-8"?>
<sst xmlns="http://schemas.openxmlformats.org/spreadsheetml/2006/main" count="57" uniqueCount="37">
  <si>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</si>
  <si>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</si>
  <si>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</si>
  <si>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</si>
  <si>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</si>
  <si>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</si>
  <si>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</si>
  <si>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</si>
  <si>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</si>
  <si>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</si>
  <si>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</si>
  <si>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</si>
  <si>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</si>
  <si>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</si>
  <si>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</si>
  <si>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</si>
  <si>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</si>
  <si>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</si>
  <si>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</si>
  <si>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</si>
  <si>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</si>
  <si>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</si>
  <si>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</si>
  <si>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</si>
  <si>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</si>
  <si>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</si>
  <si>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>NOTA DEBITO</t>
  </si>
  <si>
    <t xml:space="preserve">                                            Licda Ruth Garcia</t>
  </si>
  <si>
    <t xml:space="preserve">                                      Contadora  General</t>
  </si>
  <si>
    <t xml:space="preserve">                                          Revisado por</t>
  </si>
  <si>
    <t>Del 01 al 30 de Abril 2022</t>
  </si>
  <si>
    <t>Del 01 a 30 de Abril 2022</t>
  </si>
  <si>
    <t>PAGO NCF. 6068-6662 SEG. DE PERSONA</t>
  </si>
  <si>
    <t>PAGO NCF. 22768 SEG. DE PERSONA</t>
  </si>
  <si>
    <t>LIB-920</t>
  </si>
  <si>
    <t>LIB-825</t>
  </si>
  <si>
    <t>LIB-792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</si>
</sst>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sz val="12"/>
      <name val="Arioso"/>
    </font>
    <font>
      <i/>
      <sz val="12"/>
      <name val="Arioso"/>
    </font>
    <font>
      <sz val="12"/>
      <color rgb="FFEAEAEA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7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3" fillId="33" borderId="12" xfId="0" applyFont="1" applyFill="1" applyBorder="1" applyAlignment="1">
      <alignment horizontal="center"/>
    </xf>
    <xf numFmtId="43" fontId="23" fillId="33" borderId="12" xfId="1" applyFont="1" applyFill="1" applyBorder="1"/>
    <xf numFmtId="43" fontId="24" fillId="33" borderId="12" xfId="1" applyFont="1" applyFill="1" applyBorder="1"/>
    <xf numFmtId="43" fontId="32" fillId="33" borderId="13" xfId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27" fillId="0" borderId="0" xfId="0" applyNumberFormat="1" applyFont="1"/>
    <xf numFmtId="43" fontId="16" fillId="0" borderId="0" xfId="1" applyFont="1" applyFill="1"/>
    <xf numFmtId="43" fontId="21" fillId="0" borderId="0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43" fontId="29" fillId="0" borderId="10" xfId="1" applyFont="1" applyFill="1" applyBorder="1"/>
    <xf numFmtId="0" fontId="32" fillId="33" borderId="14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22" fillId="33" borderId="16" xfId="1" applyFont="1" applyFill="1" applyBorder="1" applyAlignment="1">
      <alignment horizontal="center"/>
    </xf>
    <xf numFmtId="14" fontId="33" fillId="0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3" fontId="28" fillId="0" borderId="10" xfId="1" applyFont="1" applyFill="1" applyBorder="1"/>
    <xf numFmtId="0" fontId="33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left"/>
    </xf>
    <xf numFmtId="0" fontId="29" fillId="0" borderId="10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43" fontId="29" fillId="0" borderId="10" xfId="0" applyNumberFormat="1" applyFont="1" applyBorder="1" applyAlignment="1">
      <alignment horizontal="center"/>
    </xf>
    <xf numFmtId="43" fontId="27" fillId="0" borderId="0" xfId="0" applyNumberFormat="1" applyFont="1" applyFill="1"/>
    <xf numFmtId="0" fontId="35" fillId="34" borderId="17" xfId="0" applyFont="1" applyFill="1" applyBorder="1" applyAlignment="1">
      <alignment horizontal="center"/>
    </xf>
    <xf numFmtId="0" fontId="22" fillId="34" borderId="18" xfId="0" applyFont="1" applyFill="1" applyBorder="1" applyAlignment="1">
      <alignment horizontal="center"/>
    </xf>
    <xf numFmtId="0" fontId="31" fillId="34" borderId="18" xfId="0" applyFont="1" applyFill="1" applyBorder="1" applyAlignment="1">
      <alignment horizontal="center"/>
    </xf>
    <xf numFmtId="43" fontId="31" fillId="34" borderId="18" xfId="1" applyFont="1" applyFill="1" applyBorder="1" applyAlignment="1">
      <alignment vertical="center"/>
    </xf>
    <xf numFmtId="43" fontId="22" fillId="34" borderId="19" xfId="1" applyFont="1" applyFill="1" applyBorder="1"/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/>
    </xf>
    <xf numFmtId="0" fontId="22" fillId="33" borderId="14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43" fontId="22" fillId="33" borderId="20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14" fontId="36" fillId="33" borderId="17" xfId="0" applyNumberFormat="1" applyFont="1" applyFill="1" applyBorder="1" applyAlignment="1">
      <alignment horizontal="center" vertical="center"/>
    </xf>
    <xf numFmtId="0" fontId="31" fillId="33" borderId="18" xfId="0" applyFont="1" applyFill="1" applyBorder="1" applyAlignment="1">
      <alignment horizontal="center" vertical="center"/>
    </xf>
    <xf numFmtId="43" fontId="31" fillId="33" borderId="18" xfId="1" applyFont="1" applyFill="1" applyBorder="1" applyAlignment="1">
      <alignment vertical="center"/>
    </xf>
    <xf numFmtId="43" fontId="31" fillId="33" borderId="19" xfId="1" applyFont="1" applyFill="1" applyBorder="1" applyAlignment="1">
      <alignment vertical="center"/>
    </xf>
    <xf numFmtId="43" fontId="34" fillId="0" borderId="10" xfId="1" applyFont="1" applyBorder="1"/>
    <xf numFmtId="43" fontId="33" fillId="0" borderId="10" xfId="1" applyFont="1" applyFill="1" applyBorder="1"/>
    <xf numFmtId="43" fontId="30" fillId="0" borderId="10" xfId="1" applyFont="1" applyFill="1" applyBorder="1"/>
    <xf numFmtId="0" fontId="32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2" fillId="33" borderId="21" xfId="1" applyFont="1" applyFill="1" applyBorder="1" applyAlignment="1">
      <alignment horizontal="center"/>
    </xf>
    <xf numFmtId="14" fontId="33" fillId="0" borderId="22" xfId="0" applyNumberFormat="1" applyFont="1" applyFill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43" fontId="28" fillId="0" borderId="23" xfId="1" applyFont="1" applyFill="1" applyBorder="1"/>
    <xf numFmtId="43" fontId="29" fillId="0" borderId="24" xfId="1" applyFont="1" applyFill="1" applyBorder="1"/>
    <xf numFmtId="14" fontId="33" fillId="0" borderId="25" xfId="0" applyNumberFormat="1" applyFont="1" applyFill="1" applyBorder="1" applyAlignment="1">
      <alignment horizontal="center"/>
    </xf>
    <xf numFmtId="43" fontId="29" fillId="0" borderId="26" xfId="1" applyFont="1" applyFill="1" applyBorder="1"/>
    <xf numFmtId="0" fontId="33" fillId="0" borderId="27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43" fontId="29" fillId="0" borderId="27" xfId="1" applyFont="1" applyFill="1" applyBorder="1"/>
    <xf numFmtId="43" fontId="23" fillId="0" borderId="23" xfId="1" applyFont="1" applyFill="1" applyBorder="1"/>
    <xf numFmtId="43" fontId="35" fillId="0" borderId="10" xfId="1" applyFont="1" applyFill="1" applyBorder="1"/>
    <xf numFmtId="43" fontId="35" fillId="0" borderId="10" xfId="1" applyFont="1" applyBorder="1"/>
    <xf numFmtId="43" fontId="35" fillId="0" borderId="27" xfId="1" applyFont="1" applyFill="1" applyBorder="1"/>
    <xf numFmtId="43" fontId="23" fillId="0" borderId="0" xfId="1" applyFont="1" applyFill="1" applyBorder="1"/>
    <xf numFmtId="43" fontId="22" fillId="0" borderId="0" xfId="1" applyFont="1" applyFill="1"/>
    <xf numFmtId="43" fontId="20" fillId="0" borderId="0" xfId="1" applyFont="1" applyFill="1"/>
    <xf numFmtId="43" fontId="30" fillId="0" borderId="0" xfId="1" applyFont="1"/>
    <xf numFmtId="43" fontId="23" fillId="0" borderId="10" xfId="1" applyFont="1" applyFill="1" applyBorder="1"/>
    <xf numFmtId="0" fontId="2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Fill="1" applyAlignment="1">
      <alignment horizontal="center"/>
    </xf>
    <xf numFmtId="43" fontId="38" fillId="0" borderId="0" xfId="1" applyFont="1"/>
    <xf numFmtId="43" fontId="37" fillId="0" borderId="0" xfId="1" applyFont="1" applyFill="1"/>
    <xf numFmtId="0" fontId="37" fillId="0" borderId="0" xfId="0" applyFont="1"/>
    <xf numFmtId="43" fontId="39" fillId="0" borderId="0" xfId="1" applyFont="1" applyFill="1"/>
    <xf numFmtId="0" fontId="25" fillId="0" borderId="0" xfId="0" applyFont="1" applyAlignment="1">
      <alignment horizontal="center"/>
    </xf>
    <xf numFmtId="0" fontId="31" fillId="33" borderId="11" xfId="0" applyFont="1" applyFill="1" applyBorder="1" applyAlignment="1">
      <alignment horizontal="center"/>
    </xf>
    <xf numFmtId="0" fontId="31" fillId="33" borderId="12" xfId="0" applyFont="1" applyFill="1" applyBorder="1" applyAlignment="1">
      <alignment horizontal="center"/>
    </xf>
    <xf numFmtId="0" fontId="31" fillId="33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0" fontId="31" fillId="33" borderId="14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1943089</xdr:colOff>
      <xdr:row>0</xdr:row>
      <xdr:rowOff>119494</xdr:rowOff>
    </xdr:from>
    <xdr:to>
      <xdr:col>4</xdr:col>
      <xdr:colOff>380998</xdr:colOff>
      <xdr:row>3</xdr:row>
      <xdr:rowOff>190500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71889" y="119494"/>
          <a:ext cx="762009" cy="671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466725</xdr:colOff>
      <xdr:row>4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43051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1419220</xdr:colOff>
      <xdr:row>1</xdr:row>
      <xdr:rowOff>15526</xdr:rowOff>
    </xdr:from>
    <xdr:to>
      <xdr:col>4</xdr:col>
      <xdr:colOff>542924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05220" y="206026"/>
          <a:ext cx="809629" cy="6131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COLECTORA%20OMS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%20FIMOVIT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Hoja1"/>
    </sheetNames>
    <sheetDataSet>
      <sheetData sheetId="0" refreshError="1"/>
      <sheetData sheetId="1" refreshError="1"/>
      <sheetData sheetId="2">
        <row r="27">
          <cell r="D27">
            <v>68111866.230000004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Hoja1"/>
      <sheetName val="ABRIL 2022"/>
    </sheetNames>
    <sheetDataSet>
      <sheetData sheetId="0" refreshError="1"/>
      <sheetData sheetId="1" refreshError="1"/>
      <sheetData sheetId="2">
        <row r="25">
          <cell r="F25">
            <v>105246915.58</v>
          </cell>
        </row>
      </sheetData>
      <sheetData sheetId="3">
        <row r="25">
          <cell r="F25">
            <v>105246915.58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topLeftCell="A29" workbookViewId="0">
      <selection activeCell="L53" sqref="L52:L53"/>
    </sheetView>
  </sheetViews>
  <sheetFormatPr baseColWidth="10" defaultRowHeight="15" customHeight="1"/>
  <cols>
    <col min="1" max="1" width="3.140625" style="1" customWidth="1"/>
    <col min="2" max="2" width="12.42578125" style="9" customWidth="1"/>
    <col min="3" max="3" width="11.85546875" style="9" customWidth="1"/>
    <col min="4" max="4" width="34.85546875" style="11" customWidth="1"/>
    <col min="5" max="5" width="17" style="106" customWidth="1"/>
    <col min="6" max="6" width="17.42578125" style="7" customWidth="1"/>
    <col min="7" max="7" width="22.28515625" style="1" customWidth="1"/>
    <col min="8" max="8" width="15.140625" style="7" bestFit="1" customWidth="1"/>
    <col min="9" max="9" width="14.140625" style="7" bestFit="1" customWidth="1"/>
    <col min="10" max="10" width="14.140625" style="5" bestFit="1" customWidth="1"/>
    <col min="11" max="12" width="11.42578125" style="5"/>
    <col min="13" max="16384" width="11.42578125" style="1"/>
  </cols>
  <sheetData>
    <row r="1" spans="1:12" s="13" customFormat="1" ht="15.75">
      <c r="B1" s="23"/>
      <c r="C1" s="109"/>
      <c r="D1" s="110"/>
      <c r="E1" s="111"/>
      <c r="F1" s="112"/>
      <c r="G1" s="113"/>
      <c r="H1" s="33"/>
      <c r="I1" s="33"/>
      <c r="J1" s="24"/>
      <c r="K1" s="24"/>
      <c r="L1" s="24"/>
    </row>
    <row r="2" spans="1:12" s="13" customFormat="1" ht="15.75">
      <c r="B2" s="109"/>
      <c r="C2" s="110"/>
      <c r="D2" s="109"/>
      <c r="E2" s="111"/>
      <c r="F2" s="112"/>
      <c r="G2" s="113"/>
      <c r="H2" s="33"/>
      <c r="I2" s="33"/>
      <c r="J2" s="24"/>
      <c r="K2" s="24"/>
      <c r="L2" s="24"/>
    </row>
    <row r="3" spans="1:12" s="13" customFormat="1" ht="15.75">
      <c r="B3" s="109"/>
      <c r="C3" s="110"/>
      <c r="D3" s="109"/>
      <c r="E3" s="111"/>
      <c r="F3" s="112"/>
      <c r="G3" s="113"/>
      <c r="H3" s="33"/>
      <c r="I3" s="33"/>
      <c r="J3" s="24"/>
      <c r="K3" s="24"/>
      <c r="L3" s="24"/>
    </row>
    <row r="4" spans="1:12" s="13" customFormat="1" ht="15.75">
      <c r="B4" s="109"/>
      <c r="C4" s="110"/>
      <c r="D4" s="109"/>
      <c r="E4" s="111"/>
      <c r="F4" s="112"/>
      <c r="G4" s="113"/>
      <c r="H4" s="33"/>
      <c r="I4" s="33"/>
      <c r="J4" s="24"/>
      <c r="K4" s="24"/>
      <c r="L4" s="24"/>
    </row>
    <row r="5" spans="1:12" s="13" customFormat="1" ht="15.75">
      <c r="B5" s="115" t="s">
        <v>9</v>
      </c>
      <c r="C5" s="115"/>
      <c r="D5" s="115"/>
      <c r="E5" s="115"/>
      <c r="F5" s="115"/>
      <c r="G5" s="115"/>
      <c r="H5" s="33"/>
      <c r="I5" s="114"/>
      <c r="J5" s="24"/>
      <c r="K5" s="24"/>
      <c r="L5" s="24"/>
    </row>
    <row r="6" spans="1:12" s="13" customFormat="1" ht="15.75">
      <c r="B6" s="115" t="s">
        <v>8</v>
      </c>
      <c r="C6" s="115"/>
      <c r="D6" s="115"/>
      <c r="E6" s="115"/>
      <c r="F6" s="115"/>
      <c r="G6" s="115"/>
      <c r="H6" s="33"/>
      <c r="I6" s="33"/>
      <c r="J6" s="24"/>
      <c r="K6" s="24"/>
      <c r="L6" s="24"/>
    </row>
    <row r="7" spans="1:12" s="13" customFormat="1" ht="15.75">
      <c r="B7" s="115" t="s">
        <v>31</v>
      </c>
      <c r="C7" s="115"/>
      <c r="D7" s="115"/>
      <c r="E7" s="115"/>
      <c r="F7" s="115"/>
      <c r="G7" s="115"/>
      <c r="H7" s="33"/>
      <c r="I7" s="33"/>
      <c r="J7" s="24"/>
      <c r="K7" s="24"/>
      <c r="L7" s="24"/>
    </row>
    <row r="8" spans="1:12" s="13" customFormat="1" ht="16.5" thickBot="1">
      <c r="B8" s="108"/>
      <c r="C8" s="15"/>
      <c r="D8" s="108"/>
      <c r="E8" s="16"/>
      <c r="F8" s="17"/>
      <c r="G8" s="18"/>
      <c r="H8" s="33"/>
      <c r="I8" s="33"/>
      <c r="J8" s="24"/>
      <c r="K8" s="24"/>
      <c r="L8" s="24"/>
    </row>
    <row r="9" spans="1:12" ht="17.25" thickBot="1">
      <c r="A9" s="13"/>
      <c r="B9" s="116" t="s">
        <v>7</v>
      </c>
      <c r="C9" s="117"/>
      <c r="D9" s="117"/>
      <c r="E9" s="117"/>
      <c r="F9" s="117"/>
      <c r="G9" s="118"/>
    </row>
    <row r="10" spans="1:12" ht="15.75">
      <c r="A10" s="13"/>
      <c r="B10" s="50"/>
      <c r="C10" s="51"/>
      <c r="D10" s="52"/>
      <c r="E10" s="53"/>
      <c r="F10" s="54"/>
      <c r="G10" s="55" t="s">
        <v>6</v>
      </c>
    </row>
    <row r="11" spans="1:12" ht="16.5" thickBot="1">
      <c r="A11" s="13"/>
      <c r="B11" s="86" t="s">
        <v>0</v>
      </c>
      <c r="C11" s="87" t="s">
        <v>13</v>
      </c>
      <c r="D11" s="87" t="s">
        <v>2</v>
      </c>
      <c r="E11" s="88" t="s">
        <v>3</v>
      </c>
      <c r="F11" s="88" t="s">
        <v>4</v>
      </c>
      <c r="G11" s="88" t="s">
        <v>5</v>
      </c>
    </row>
    <row r="12" spans="1:12" s="2" customFormat="1" ht="16.5" customHeight="1">
      <c r="A12" s="19"/>
      <c r="B12" s="89">
        <v>44651</v>
      </c>
      <c r="C12" s="90"/>
      <c r="D12" s="91" t="s">
        <v>6</v>
      </c>
      <c r="E12" s="99"/>
      <c r="F12" s="92"/>
      <c r="G12" s="93">
        <f>+'[1]MARZO 2022'!$D$27</f>
        <v>68111866.230000004</v>
      </c>
      <c r="H12" s="7"/>
      <c r="I12" s="7"/>
      <c r="J12" s="7"/>
      <c r="K12" s="7"/>
      <c r="L12" s="7"/>
    </row>
    <row r="13" spans="1:12" s="2" customFormat="1" ht="16.5" customHeight="1">
      <c r="A13" s="19"/>
      <c r="B13" s="94">
        <v>44652</v>
      </c>
      <c r="C13" s="60"/>
      <c r="D13" s="61"/>
      <c r="E13" s="85">
        <f>588840+53135</f>
        <v>641975</v>
      </c>
      <c r="F13" s="59"/>
      <c r="G13" s="95">
        <f>SUM(G12+E13)</f>
        <v>68753841.230000004</v>
      </c>
      <c r="H13" s="7"/>
      <c r="I13" s="7"/>
      <c r="J13" s="7"/>
      <c r="K13" s="7"/>
      <c r="L13" s="7"/>
    </row>
    <row r="14" spans="1:12" s="2" customFormat="1" ht="16.5" customHeight="1">
      <c r="A14" s="19"/>
      <c r="B14" s="94">
        <v>44652</v>
      </c>
      <c r="C14" s="60"/>
      <c r="D14" s="57" t="s">
        <v>26</v>
      </c>
      <c r="E14" s="85"/>
      <c r="F14" s="59">
        <v>200</v>
      </c>
      <c r="G14" s="95">
        <f>SUM(G13-F14)</f>
        <v>68753641.230000004</v>
      </c>
      <c r="H14" s="7"/>
      <c r="I14" s="7"/>
      <c r="J14" s="7"/>
      <c r="K14" s="7"/>
      <c r="L14" s="7"/>
    </row>
    <row r="15" spans="1:12" s="2" customFormat="1" ht="16.5" customHeight="1">
      <c r="A15" s="19"/>
      <c r="B15" s="94">
        <v>44653</v>
      </c>
      <c r="C15" s="57"/>
      <c r="D15" s="62"/>
      <c r="E15" s="85">
        <f>353925+17460</f>
        <v>371385</v>
      </c>
      <c r="F15" s="49"/>
      <c r="G15" s="95">
        <f>SUM(G14+E15)</f>
        <v>69125026.230000004</v>
      </c>
      <c r="H15" s="7"/>
      <c r="I15" s="7"/>
      <c r="J15" s="7"/>
      <c r="K15" s="7"/>
      <c r="L15" s="7"/>
    </row>
    <row r="16" spans="1:12" ht="15.75">
      <c r="A16" s="13"/>
      <c r="B16" s="94">
        <v>44654</v>
      </c>
      <c r="C16" s="62"/>
      <c r="D16" s="58"/>
      <c r="E16" s="85">
        <f>215430+4650</f>
        <v>220080</v>
      </c>
      <c r="F16" s="49"/>
      <c r="G16" s="95">
        <f t="shared" ref="G16:G17" si="0">SUM(G15+E16)</f>
        <v>69345106.230000004</v>
      </c>
    </row>
    <row r="17" spans="1:12" s="35" customFormat="1" ht="15.75">
      <c r="A17" s="13"/>
      <c r="B17" s="94">
        <v>44655</v>
      </c>
      <c r="C17" s="73"/>
      <c r="D17" s="74"/>
      <c r="E17" s="85">
        <f>620190+76055</f>
        <v>696245</v>
      </c>
      <c r="F17" s="49"/>
      <c r="G17" s="95">
        <f t="shared" si="0"/>
        <v>70041351.230000004</v>
      </c>
      <c r="H17" s="7"/>
      <c r="I17" s="7"/>
      <c r="J17" s="5"/>
      <c r="K17" s="5"/>
      <c r="L17" s="5"/>
    </row>
    <row r="18" spans="1:12" s="35" customFormat="1" ht="15.75" customHeight="1">
      <c r="A18" s="13"/>
      <c r="B18" s="94">
        <v>44655</v>
      </c>
      <c r="C18" s="73" t="s">
        <v>36</v>
      </c>
      <c r="D18" s="74" t="s">
        <v>32</v>
      </c>
      <c r="E18" s="85"/>
      <c r="F18" s="49">
        <v>735518.48</v>
      </c>
      <c r="G18" s="95">
        <f>SUM(G17-F18)</f>
        <v>69305832.75</v>
      </c>
      <c r="H18" s="7"/>
      <c r="I18" s="7"/>
      <c r="J18" s="5"/>
      <c r="K18" s="5"/>
      <c r="L18" s="5"/>
    </row>
    <row r="19" spans="1:12" ht="15.75">
      <c r="A19" s="13"/>
      <c r="B19" s="94">
        <v>44656</v>
      </c>
      <c r="C19" s="62"/>
      <c r="D19" s="62"/>
      <c r="E19" s="85">
        <f>610315+55325</f>
        <v>665640</v>
      </c>
      <c r="F19" s="49"/>
      <c r="G19" s="95">
        <f>SUM(G18+E19)</f>
        <v>69971472.75</v>
      </c>
    </row>
    <row r="20" spans="1:12" s="35" customFormat="1" ht="15.75">
      <c r="A20" s="13"/>
      <c r="B20" s="94">
        <v>44656</v>
      </c>
      <c r="C20" s="62"/>
      <c r="D20" s="57" t="s">
        <v>26</v>
      </c>
      <c r="E20" s="85"/>
      <c r="F20" s="49">
        <v>50</v>
      </c>
      <c r="G20" s="95">
        <f>SUM(G19-F20)</f>
        <v>69971422.75</v>
      </c>
      <c r="H20" s="7"/>
      <c r="I20" s="7"/>
      <c r="J20" s="5"/>
      <c r="K20" s="5"/>
      <c r="L20" s="5"/>
    </row>
    <row r="21" spans="1:12" s="35" customFormat="1" ht="15.75">
      <c r="A21" s="13"/>
      <c r="B21" s="94">
        <v>44656</v>
      </c>
      <c r="C21" s="62"/>
      <c r="D21" s="57" t="s">
        <v>26</v>
      </c>
      <c r="E21" s="85"/>
      <c r="F21" s="49">
        <v>250</v>
      </c>
      <c r="G21" s="95">
        <f>SUM(G20-F21)</f>
        <v>69971172.75</v>
      </c>
      <c r="H21" s="7"/>
      <c r="I21" s="7"/>
      <c r="J21" s="5"/>
      <c r="K21" s="5"/>
      <c r="L21" s="5"/>
    </row>
    <row r="22" spans="1:12" s="35" customFormat="1" ht="15.75">
      <c r="A22" s="13"/>
      <c r="B22" s="94">
        <v>44657</v>
      </c>
      <c r="C22" s="62"/>
      <c r="D22" s="63"/>
      <c r="E22" s="85">
        <f>610050+51665</f>
        <v>661715</v>
      </c>
      <c r="F22" s="49"/>
      <c r="G22" s="95">
        <f>SUM(G21+E22)</f>
        <v>70632887.75</v>
      </c>
      <c r="H22" s="7"/>
      <c r="I22" s="7"/>
      <c r="J22" s="5"/>
      <c r="K22" s="5"/>
      <c r="L22" s="5"/>
    </row>
    <row r="23" spans="1:12" s="35" customFormat="1" ht="15.75" customHeight="1">
      <c r="A23" s="13"/>
      <c r="B23" s="94">
        <v>44657</v>
      </c>
      <c r="C23" s="73" t="s">
        <v>35</v>
      </c>
      <c r="D23" s="74" t="s">
        <v>33</v>
      </c>
      <c r="E23" s="85"/>
      <c r="F23" s="49">
        <v>1162646.47</v>
      </c>
      <c r="G23" s="95">
        <f>SUM(G22-F23)</f>
        <v>69470241.280000001</v>
      </c>
      <c r="H23" s="7"/>
      <c r="I23" s="7"/>
      <c r="J23" s="5"/>
      <c r="K23" s="5"/>
      <c r="L23" s="5"/>
    </row>
    <row r="24" spans="1:12" s="35" customFormat="1" ht="15.75" customHeight="1">
      <c r="A24" s="13"/>
      <c r="B24" s="94">
        <v>44658</v>
      </c>
      <c r="C24" s="62"/>
      <c r="D24" s="62"/>
      <c r="E24" s="85">
        <f>1274782+43140</f>
        <v>1317922</v>
      </c>
      <c r="F24" s="49"/>
      <c r="G24" s="95">
        <f>SUM(G23+E24)</f>
        <v>70788163.280000001</v>
      </c>
      <c r="H24" s="7"/>
      <c r="I24" s="7"/>
      <c r="J24" s="5"/>
      <c r="K24" s="5"/>
      <c r="L24" s="5"/>
    </row>
    <row r="25" spans="1:12" s="35" customFormat="1" ht="15.75" customHeight="1">
      <c r="A25" s="13"/>
      <c r="B25" s="94">
        <v>44659</v>
      </c>
      <c r="C25" s="62"/>
      <c r="D25" s="62"/>
      <c r="E25" s="85">
        <f>589955+51390</f>
        <v>641345</v>
      </c>
      <c r="F25" s="49"/>
      <c r="G25" s="95">
        <f t="shared" ref="G25:G29" si="1">SUM(G24+E25)</f>
        <v>71429508.280000001</v>
      </c>
      <c r="H25" s="7"/>
      <c r="I25" s="7"/>
      <c r="J25" s="5"/>
      <c r="K25" s="5"/>
      <c r="L25" s="5"/>
    </row>
    <row r="26" spans="1:12" s="35" customFormat="1" ht="15.75" customHeight="1">
      <c r="A26" s="13"/>
      <c r="B26" s="94">
        <v>44660</v>
      </c>
      <c r="C26" s="62"/>
      <c r="D26" s="62"/>
      <c r="E26" s="85">
        <f>358005+27980</f>
        <v>385985</v>
      </c>
      <c r="F26" s="49"/>
      <c r="G26" s="95">
        <f t="shared" si="1"/>
        <v>71815493.280000001</v>
      </c>
      <c r="H26" s="7"/>
      <c r="I26" s="7"/>
      <c r="J26" s="5"/>
      <c r="K26" s="5"/>
      <c r="L26" s="5"/>
    </row>
    <row r="27" spans="1:12" s="35" customFormat="1" ht="15.75" customHeight="1">
      <c r="A27" s="13"/>
      <c r="B27" s="94">
        <v>44661</v>
      </c>
      <c r="C27" s="62"/>
      <c r="D27" s="62"/>
      <c r="E27" s="85">
        <f>213785+12780</f>
        <v>226565</v>
      </c>
      <c r="F27" s="49"/>
      <c r="G27" s="95">
        <f t="shared" si="1"/>
        <v>72042058.280000001</v>
      </c>
      <c r="H27" s="7"/>
      <c r="I27" s="7"/>
      <c r="J27" s="5"/>
      <c r="K27" s="5"/>
      <c r="L27" s="5"/>
    </row>
    <row r="28" spans="1:12" s="35" customFormat="1" ht="15.75" customHeight="1">
      <c r="A28" s="13"/>
      <c r="B28" s="94">
        <v>44662</v>
      </c>
      <c r="C28" s="57"/>
      <c r="D28" s="57"/>
      <c r="E28" s="85">
        <f>566985+56965</f>
        <v>623950</v>
      </c>
      <c r="F28" s="49"/>
      <c r="G28" s="95">
        <f t="shared" si="1"/>
        <v>72666008.280000001</v>
      </c>
      <c r="H28" s="7"/>
      <c r="I28" s="7"/>
      <c r="J28" s="5"/>
      <c r="K28" s="5"/>
      <c r="L28" s="5"/>
    </row>
    <row r="29" spans="1:12" s="35" customFormat="1" ht="15.75" customHeight="1">
      <c r="A29" s="13"/>
      <c r="B29" s="94">
        <v>44663</v>
      </c>
      <c r="C29" s="57"/>
      <c r="D29" s="57"/>
      <c r="E29" s="85">
        <f>529305+38280</f>
        <v>567585</v>
      </c>
      <c r="F29" s="49"/>
      <c r="G29" s="95">
        <f t="shared" si="1"/>
        <v>73233593.280000001</v>
      </c>
      <c r="H29" s="7"/>
      <c r="I29" s="7"/>
      <c r="J29" s="5"/>
      <c r="K29" s="5"/>
      <c r="L29" s="5"/>
    </row>
    <row r="30" spans="1:12" s="35" customFormat="1" ht="15.75" customHeight="1">
      <c r="A30" s="13"/>
      <c r="B30" s="94">
        <v>44663</v>
      </c>
      <c r="C30" s="73" t="s">
        <v>34</v>
      </c>
      <c r="D30" s="74" t="s">
        <v>33</v>
      </c>
      <c r="E30" s="85"/>
      <c r="F30" s="49">
        <v>1031100</v>
      </c>
      <c r="G30" s="95">
        <f>SUM(G29-F30)</f>
        <v>72202493.280000001</v>
      </c>
      <c r="H30" s="7"/>
      <c r="I30" s="7"/>
      <c r="J30" s="5"/>
      <c r="K30" s="5"/>
      <c r="L30" s="5"/>
    </row>
    <row r="31" spans="1:12" s="35" customFormat="1" ht="15.75" customHeight="1">
      <c r="A31" s="13"/>
      <c r="B31" s="94">
        <v>44663</v>
      </c>
      <c r="C31" s="73"/>
      <c r="D31" s="57" t="s">
        <v>26</v>
      </c>
      <c r="E31" s="85"/>
      <c r="F31" s="49">
        <v>100</v>
      </c>
      <c r="G31" s="95">
        <f>SUM(G30-F31)</f>
        <v>72202393.280000001</v>
      </c>
      <c r="H31" s="7"/>
      <c r="I31" s="7"/>
      <c r="J31" s="5"/>
      <c r="K31" s="5"/>
      <c r="L31" s="5"/>
    </row>
    <row r="32" spans="1:12" s="35" customFormat="1" ht="15.75" customHeight="1">
      <c r="A32" s="13"/>
      <c r="B32" s="94">
        <v>44664</v>
      </c>
      <c r="C32" s="57"/>
      <c r="D32" s="57"/>
      <c r="E32" s="100">
        <f>500235+42910</f>
        <v>543145</v>
      </c>
      <c r="F32" s="49"/>
      <c r="G32" s="95">
        <f>SUM(G31+E32)</f>
        <v>72745538.280000001</v>
      </c>
      <c r="H32" s="7"/>
      <c r="I32" s="7"/>
      <c r="J32" s="5"/>
      <c r="K32" s="5"/>
      <c r="L32" s="5"/>
    </row>
    <row r="33" spans="1:12" s="35" customFormat="1" ht="15.75" customHeight="1">
      <c r="A33" s="13"/>
      <c r="B33" s="94">
        <v>44665</v>
      </c>
      <c r="C33" s="57"/>
      <c r="D33" s="57"/>
      <c r="E33" s="100">
        <f>316285+37945</f>
        <v>354230</v>
      </c>
      <c r="F33" s="49"/>
      <c r="G33" s="95">
        <f t="shared" ref="G33:G39" si="2">SUM(G32+E33)</f>
        <v>73099768.280000001</v>
      </c>
      <c r="H33" s="7"/>
      <c r="I33" s="7"/>
      <c r="J33" s="5"/>
      <c r="K33" s="5"/>
      <c r="L33" s="5"/>
    </row>
    <row r="34" spans="1:12" s="35" customFormat="1" ht="15.75" customHeight="1">
      <c r="A34" s="13"/>
      <c r="B34" s="94">
        <v>44666</v>
      </c>
      <c r="C34" s="73"/>
      <c r="D34" s="74"/>
      <c r="E34" s="100">
        <f>107490+1715</f>
        <v>109205</v>
      </c>
      <c r="F34" s="49"/>
      <c r="G34" s="95">
        <f t="shared" si="2"/>
        <v>73208973.280000001</v>
      </c>
      <c r="H34" s="7"/>
      <c r="I34" s="7"/>
      <c r="J34" s="5"/>
      <c r="K34" s="5"/>
      <c r="L34" s="5"/>
    </row>
    <row r="35" spans="1:12" s="35" customFormat="1" ht="15.75" customHeight="1">
      <c r="A35" s="13"/>
      <c r="B35" s="94">
        <v>44667</v>
      </c>
      <c r="C35" s="57"/>
      <c r="D35" s="57"/>
      <c r="E35" s="100">
        <f>164740+3175</f>
        <v>167915</v>
      </c>
      <c r="F35" s="49"/>
      <c r="G35" s="95">
        <f t="shared" si="2"/>
        <v>73376888.280000001</v>
      </c>
      <c r="H35" s="7"/>
      <c r="I35" s="7"/>
      <c r="J35" s="5"/>
      <c r="K35" s="5"/>
      <c r="L35" s="5"/>
    </row>
    <row r="36" spans="1:12" s="35" customFormat="1" ht="15.75" customHeight="1">
      <c r="A36" s="13"/>
      <c r="B36" s="94">
        <v>44668</v>
      </c>
      <c r="C36" s="60"/>
      <c r="D36" s="57"/>
      <c r="E36" s="100">
        <f>112825+2345</f>
        <v>115170</v>
      </c>
      <c r="F36" s="49"/>
      <c r="G36" s="95">
        <f t="shared" si="2"/>
        <v>73492058.280000001</v>
      </c>
      <c r="H36" s="7"/>
      <c r="I36" s="7"/>
      <c r="J36" s="5"/>
      <c r="K36" s="5"/>
      <c r="L36" s="5"/>
    </row>
    <row r="37" spans="1:12" s="35" customFormat="1" ht="15.75" customHeight="1">
      <c r="A37" s="13"/>
      <c r="B37" s="94">
        <v>44669</v>
      </c>
      <c r="C37" s="57"/>
      <c r="D37" s="57"/>
      <c r="E37" s="100">
        <f>479645+31590</f>
        <v>511235</v>
      </c>
      <c r="F37" s="49"/>
      <c r="G37" s="95">
        <f t="shared" si="2"/>
        <v>74003293.280000001</v>
      </c>
      <c r="H37" s="7"/>
      <c r="I37" s="7"/>
      <c r="J37" s="5"/>
      <c r="K37" s="5"/>
      <c r="L37" s="5"/>
    </row>
    <row r="38" spans="1:12" s="2" customFormat="1" ht="15.75" customHeight="1">
      <c r="A38" s="19"/>
      <c r="B38" s="94">
        <v>44670</v>
      </c>
      <c r="C38" s="62"/>
      <c r="D38" s="62"/>
      <c r="E38" s="100">
        <f>523710+60540</f>
        <v>584250</v>
      </c>
      <c r="F38" s="49"/>
      <c r="G38" s="95">
        <f t="shared" si="2"/>
        <v>74587543.280000001</v>
      </c>
      <c r="H38" s="7"/>
      <c r="I38" s="7"/>
      <c r="J38" s="5"/>
      <c r="K38" s="7"/>
      <c r="L38" s="7"/>
    </row>
    <row r="39" spans="1:12" s="35" customFormat="1" ht="15.75" customHeight="1">
      <c r="A39" s="13"/>
      <c r="B39" s="94">
        <v>44671</v>
      </c>
      <c r="C39" s="57"/>
      <c r="D39" s="57"/>
      <c r="E39" s="101">
        <f>563600+29510</f>
        <v>593110</v>
      </c>
      <c r="F39" s="49"/>
      <c r="G39" s="95">
        <f t="shared" si="2"/>
        <v>75180653.280000001</v>
      </c>
      <c r="H39" s="7"/>
      <c r="I39" s="7"/>
      <c r="J39" s="5"/>
      <c r="K39" s="5"/>
      <c r="L39" s="5"/>
    </row>
    <row r="40" spans="1:12" s="35" customFormat="1" ht="15.75" customHeight="1">
      <c r="A40" s="13"/>
      <c r="B40" s="94">
        <v>44672</v>
      </c>
      <c r="C40" s="57"/>
      <c r="D40" s="57"/>
      <c r="E40" s="101">
        <f>565220+33905</f>
        <v>599125</v>
      </c>
      <c r="F40" s="49"/>
      <c r="G40" s="95">
        <f>SUM(G39+E40)</f>
        <v>75779778.280000001</v>
      </c>
      <c r="H40" s="7"/>
      <c r="I40" s="7"/>
      <c r="J40" s="5"/>
      <c r="K40" s="5"/>
      <c r="L40" s="5"/>
    </row>
    <row r="41" spans="1:12" s="35" customFormat="1" ht="15.75" customHeight="1">
      <c r="A41" s="13"/>
      <c r="B41" s="94">
        <v>44673</v>
      </c>
      <c r="C41" s="57"/>
      <c r="D41" s="57"/>
      <c r="E41" s="100">
        <f>533775+42665</f>
        <v>576440</v>
      </c>
      <c r="F41" s="49"/>
      <c r="G41" s="95">
        <f t="shared" ref="G41:G50" si="3">SUM(G40+E41)</f>
        <v>76356218.280000001</v>
      </c>
      <c r="H41" s="7"/>
      <c r="I41" s="7"/>
      <c r="J41" s="5"/>
      <c r="K41" s="5"/>
      <c r="L41" s="5"/>
    </row>
    <row r="42" spans="1:12" s="35" customFormat="1" ht="15.75" customHeight="1">
      <c r="A42" s="13"/>
      <c r="B42" s="94">
        <v>44674</v>
      </c>
      <c r="C42" s="57"/>
      <c r="D42" s="57"/>
      <c r="E42" s="100">
        <f>334545+30645</f>
        <v>365190</v>
      </c>
      <c r="F42" s="49"/>
      <c r="G42" s="95">
        <f t="shared" si="3"/>
        <v>76721408.280000001</v>
      </c>
      <c r="H42" s="7"/>
      <c r="I42" s="7"/>
      <c r="J42" s="5"/>
      <c r="K42" s="5"/>
      <c r="L42" s="5"/>
    </row>
    <row r="43" spans="1:12" s="35" customFormat="1" ht="15.75" customHeight="1">
      <c r="A43" s="13"/>
      <c r="B43" s="94">
        <v>44675</v>
      </c>
      <c r="C43" s="57"/>
      <c r="D43" s="57"/>
      <c r="E43" s="100">
        <f>186695+14790</f>
        <v>201485</v>
      </c>
      <c r="F43" s="49"/>
      <c r="G43" s="95">
        <f t="shared" si="3"/>
        <v>76922893.280000001</v>
      </c>
      <c r="H43" s="5"/>
      <c r="I43" s="5"/>
      <c r="J43" s="5"/>
      <c r="K43" s="5"/>
      <c r="L43" s="5"/>
    </row>
    <row r="44" spans="1:12" s="35" customFormat="1" ht="15.75" customHeight="1">
      <c r="A44" s="13"/>
      <c r="B44" s="94">
        <v>44676</v>
      </c>
      <c r="C44" s="57"/>
      <c r="D44" s="57"/>
      <c r="E44" s="100">
        <v>649115</v>
      </c>
      <c r="F44" s="49"/>
      <c r="G44" s="95">
        <f t="shared" si="3"/>
        <v>77572008.280000001</v>
      </c>
      <c r="H44" s="7"/>
      <c r="I44" s="7"/>
      <c r="J44" s="5"/>
      <c r="K44" s="5"/>
      <c r="L44" s="5"/>
    </row>
    <row r="45" spans="1:12" s="35" customFormat="1" ht="15.75" customHeight="1">
      <c r="A45" s="13"/>
      <c r="B45" s="94">
        <v>44677</v>
      </c>
      <c r="C45" s="57"/>
      <c r="D45" s="64"/>
      <c r="E45" s="100">
        <f>570880+52155</f>
        <v>623035</v>
      </c>
      <c r="F45" s="49"/>
      <c r="G45" s="95">
        <f t="shared" si="3"/>
        <v>78195043.280000001</v>
      </c>
      <c r="H45" s="7"/>
      <c r="I45" s="7"/>
      <c r="J45" s="5"/>
      <c r="K45" s="5"/>
      <c r="L45" s="5"/>
    </row>
    <row r="46" spans="1:12" s="35" customFormat="1" ht="15.75" customHeight="1">
      <c r="A46" s="13"/>
      <c r="B46" s="94">
        <v>44678</v>
      </c>
      <c r="C46" s="57"/>
      <c r="D46" s="64"/>
      <c r="E46" s="107">
        <f>585920+54130</f>
        <v>640050</v>
      </c>
      <c r="F46" s="49"/>
      <c r="G46" s="95">
        <f t="shared" si="3"/>
        <v>78835093.280000001</v>
      </c>
      <c r="H46" s="7"/>
      <c r="I46" s="7"/>
      <c r="J46" s="5"/>
      <c r="K46" s="5"/>
      <c r="L46" s="5"/>
    </row>
    <row r="47" spans="1:12" s="35" customFormat="1" ht="15.75" customHeight="1">
      <c r="A47" s="13"/>
      <c r="B47" s="94">
        <v>44679</v>
      </c>
      <c r="C47" s="57"/>
      <c r="D47" s="64"/>
      <c r="E47" s="100">
        <f>635700+45780</f>
        <v>681480</v>
      </c>
      <c r="F47" s="49"/>
      <c r="G47" s="95">
        <f t="shared" si="3"/>
        <v>79516573.280000001</v>
      </c>
      <c r="H47" s="7"/>
      <c r="I47" s="7"/>
      <c r="J47" s="5"/>
      <c r="K47" s="5"/>
      <c r="L47" s="5"/>
    </row>
    <row r="48" spans="1:12" s="35" customFormat="1" ht="15.75" customHeight="1">
      <c r="A48" s="13"/>
      <c r="B48" s="94">
        <v>44671</v>
      </c>
      <c r="C48" s="57"/>
      <c r="D48" s="57" t="s">
        <v>26</v>
      </c>
      <c r="E48" s="101"/>
      <c r="F48" s="49">
        <v>70</v>
      </c>
      <c r="G48" s="95">
        <f>SUM(G47-F48)</f>
        <v>79516503.280000001</v>
      </c>
      <c r="H48" s="7"/>
      <c r="I48" s="7"/>
      <c r="J48" s="5"/>
      <c r="K48" s="5"/>
      <c r="L48" s="5"/>
    </row>
    <row r="49" spans="1:13" s="35" customFormat="1" ht="15.75" customHeight="1">
      <c r="A49" s="13"/>
      <c r="B49" s="94">
        <v>44680</v>
      </c>
      <c r="C49" s="57"/>
      <c r="D49" s="57"/>
      <c r="E49" s="100">
        <f>585245+34990</f>
        <v>620235</v>
      </c>
      <c r="F49" s="49"/>
      <c r="G49" s="95">
        <f>SUM(G48+E49)</f>
        <v>80136738.280000001</v>
      </c>
      <c r="H49" s="7"/>
      <c r="I49" s="7"/>
      <c r="J49" s="5"/>
      <c r="K49" s="5"/>
      <c r="L49" s="5"/>
    </row>
    <row r="50" spans="1:13" s="35" customFormat="1" ht="18.75" customHeight="1" thickBot="1">
      <c r="A50" s="13"/>
      <c r="B50" s="94">
        <v>44681</v>
      </c>
      <c r="C50" s="96"/>
      <c r="D50" s="97"/>
      <c r="E50" s="102">
        <f>342960+26675</f>
        <v>369635</v>
      </c>
      <c r="F50" s="98"/>
      <c r="G50" s="95">
        <f>SUM(G49+E50)</f>
        <v>80506373.280000001</v>
      </c>
      <c r="H50" s="46"/>
      <c r="I50" s="7"/>
      <c r="J50" s="5"/>
      <c r="K50" s="5"/>
      <c r="L50" s="5"/>
    </row>
    <row r="51" spans="1:13" ht="21" customHeight="1" thickBot="1">
      <c r="A51" s="13"/>
      <c r="B51" s="66"/>
      <c r="C51" s="67"/>
      <c r="D51" s="68" t="s">
        <v>11</v>
      </c>
      <c r="E51" s="69">
        <f>SUM(E13:E50)</f>
        <v>15324442</v>
      </c>
      <c r="F51" s="69">
        <f>SUM(F13:F50)</f>
        <v>2929934.95</v>
      </c>
      <c r="G51" s="70"/>
    </row>
    <row r="52" spans="1:13" s="2" customFormat="1" ht="21" customHeight="1">
      <c r="A52" s="19"/>
      <c r="B52" s="42"/>
      <c r="C52" s="21"/>
      <c r="D52" s="47"/>
      <c r="E52" s="43"/>
      <c r="F52" s="22"/>
      <c r="G52" s="22"/>
      <c r="H52" s="7"/>
      <c r="I52" s="7"/>
      <c r="J52" s="7"/>
      <c r="K52" s="7"/>
      <c r="L52" s="7"/>
    </row>
    <row r="53" spans="1:13" s="2" customFormat="1" ht="21" customHeight="1">
      <c r="A53" s="19"/>
      <c r="B53" s="42"/>
      <c r="C53" s="21"/>
      <c r="D53" s="47"/>
      <c r="E53" s="43"/>
      <c r="F53" s="22"/>
      <c r="G53" s="22"/>
      <c r="H53" s="7"/>
      <c r="I53" s="7"/>
      <c r="J53" s="7"/>
      <c r="K53" s="7"/>
      <c r="L53" s="7"/>
    </row>
    <row r="54" spans="1:13" s="2" customFormat="1" ht="21" customHeight="1">
      <c r="A54" s="19"/>
      <c r="B54" s="42"/>
      <c r="C54" s="21"/>
      <c r="D54" s="21"/>
      <c r="E54" s="43"/>
      <c r="F54" s="22"/>
      <c r="G54" s="22"/>
      <c r="H54" s="7"/>
      <c r="I54" s="7"/>
      <c r="J54" s="7"/>
      <c r="K54" s="7"/>
      <c r="L54" s="7"/>
    </row>
    <row r="55" spans="1:13" s="35" customFormat="1" ht="15.75">
      <c r="A55" s="25"/>
      <c r="B55" s="26"/>
      <c r="C55" s="27"/>
      <c r="D55" s="28"/>
      <c r="E55" s="103"/>
      <c r="F55" s="65"/>
      <c r="G55" s="30"/>
      <c r="H55" s="7"/>
      <c r="I55" s="7"/>
      <c r="J55" s="5"/>
      <c r="K55" s="5"/>
      <c r="L55" s="5"/>
      <c r="M55" s="4"/>
    </row>
    <row r="56" spans="1:13" s="35" customFormat="1" ht="15.75">
      <c r="B56" s="119" t="s">
        <v>21</v>
      </c>
      <c r="C56" s="119"/>
      <c r="D56" s="71" t="s">
        <v>27</v>
      </c>
      <c r="E56" s="71"/>
      <c r="F56" s="121" t="s">
        <v>25</v>
      </c>
      <c r="G56" s="121"/>
      <c r="H56" s="7"/>
      <c r="I56" s="7"/>
      <c r="J56" s="5"/>
      <c r="K56" s="5"/>
      <c r="L56" s="5"/>
    </row>
    <row r="57" spans="1:13" s="35" customFormat="1" ht="15.75">
      <c r="B57" s="120" t="s">
        <v>22</v>
      </c>
      <c r="C57" s="120"/>
      <c r="D57" s="71" t="s">
        <v>29</v>
      </c>
      <c r="E57" s="71"/>
      <c r="F57" s="115" t="s">
        <v>19</v>
      </c>
      <c r="G57" s="115"/>
      <c r="H57" s="7"/>
      <c r="I57" s="7"/>
      <c r="J57" s="5"/>
      <c r="K57" s="5"/>
      <c r="L57" s="5"/>
    </row>
    <row r="58" spans="1:13" s="35" customFormat="1" ht="15.75">
      <c r="B58" s="121" t="s">
        <v>23</v>
      </c>
      <c r="C58" s="121"/>
      <c r="D58" s="72" t="s">
        <v>28</v>
      </c>
      <c r="E58" s="72"/>
      <c r="F58" s="122" t="s">
        <v>20</v>
      </c>
      <c r="G58" s="122"/>
      <c r="H58" s="7"/>
      <c r="I58" s="7"/>
      <c r="J58" s="5"/>
      <c r="K58" s="5"/>
      <c r="L58" s="5"/>
    </row>
    <row r="59" spans="1:13" s="35" customFormat="1" ht="15.75">
      <c r="A59" s="13"/>
      <c r="B59" s="9"/>
      <c r="C59" s="9"/>
      <c r="D59" s="23"/>
      <c r="E59" s="104"/>
      <c r="F59" s="7"/>
      <c r="G59" s="4"/>
      <c r="H59" s="7"/>
      <c r="I59" s="7"/>
      <c r="J59" s="5"/>
      <c r="K59" s="5"/>
      <c r="L59" s="5"/>
    </row>
    <row r="60" spans="1:13" s="35" customFormat="1" ht="15.75">
      <c r="A60" s="13"/>
      <c r="B60" s="9"/>
      <c r="C60" s="9"/>
      <c r="D60" s="23"/>
      <c r="E60" s="105"/>
      <c r="F60" s="7"/>
      <c r="G60" s="3"/>
      <c r="H60" s="7"/>
      <c r="I60" s="7"/>
      <c r="J60" s="5"/>
      <c r="K60" s="5"/>
      <c r="L60" s="5"/>
    </row>
    <row r="61" spans="1:13" ht="15.75">
      <c r="A61" s="13"/>
      <c r="D61" s="44"/>
      <c r="G61" s="4"/>
    </row>
    <row r="62" spans="1:13" ht="15.75">
      <c r="A62" s="13"/>
      <c r="D62" s="44"/>
      <c r="G62" s="4"/>
    </row>
    <row r="71" spans="3:4" ht="15" customHeight="1">
      <c r="C71" s="44"/>
    </row>
    <row r="72" spans="3:4" ht="15" customHeight="1">
      <c r="C72" s="44"/>
    </row>
    <row r="73" spans="3:4" ht="15" customHeight="1">
      <c r="C73" s="44"/>
    </row>
    <row r="74" spans="3:4" ht="15" customHeight="1">
      <c r="C74" s="44"/>
    </row>
    <row r="75" spans="3:4" ht="15" customHeight="1">
      <c r="C75" s="44"/>
    </row>
    <row r="76" spans="3:4" ht="15" customHeight="1">
      <c r="C76" s="44"/>
    </row>
    <row r="77" spans="3:4" ht="15" customHeight="1">
      <c r="C77" s="44"/>
    </row>
    <row r="78" spans="3:4" ht="15" customHeight="1">
      <c r="C78" s="44"/>
    </row>
    <row r="79" spans="3:4" ht="15" customHeight="1">
      <c r="C79" s="44"/>
      <c r="D79" s="48"/>
    </row>
  </sheetData>
  <mergeCells count="10">
    <mergeCell ref="B57:C57"/>
    <mergeCell ref="B58:C58"/>
    <mergeCell ref="F56:G56"/>
    <mergeCell ref="F57:G57"/>
    <mergeCell ref="F58:G58"/>
    <mergeCell ref="B6:G6"/>
    <mergeCell ref="B5:G5"/>
    <mergeCell ref="B7:G7"/>
    <mergeCell ref="B9:G9"/>
    <mergeCell ref="B56:C56"/>
  </mergeCells>
  <pageMargins left="0.19685039370078741" right="0.19685039370078741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9"/>
  <sheetViews>
    <sheetView topLeftCell="A32" workbookViewId="0">
      <selection activeCell="I47" sqref="I47"/>
    </sheetView>
  </sheetViews>
  <sheetFormatPr baseColWidth="10" defaultRowHeight="15"/>
  <cols>
    <col min="1" max="1" width="4" style="1" customWidth="1"/>
    <col min="2" max="2" width="11.7109375" style="11" customWidth="1"/>
    <col min="3" max="3" width="18.5703125" style="9" customWidth="1"/>
    <col min="4" max="4" width="25.28515625" style="11" customWidth="1"/>
    <col min="5" max="5" width="17" style="7" customWidth="1"/>
    <col min="6" max="6" width="15.42578125" style="7" customWidth="1"/>
    <col min="7" max="7" width="21.42578125" style="1" customWidth="1"/>
    <col min="8" max="8" width="8" style="1" customWidth="1"/>
    <col min="9" max="9" width="15.140625" style="5" bestFit="1" customWidth="1"/>
    <col min="10" max="10" width="17" style="5" customWidth="1"/>
    <col min="11" max="12" width="11.42578125" style="5"/>
    <col min="13" max="16384" width="11.42578125" style="1"/>
  </cols>
  <sheetData>
    <row r="1" spans="1:12" s="35" customFormat="1">
      <c r="B1" s="11"/>
      <c r="C1" s="9"/>
      <c r="D1" s="11"/>
      <c r="E1" s="7"/>
      <c r="F1" s="7"/>
      <c r="I1" s="5"/>
      <c r="J1" s="5"/>
      <c r="K1" s="5"/>
      <c r="L1" s="5"/>
    </row>
    <row r="2" spans="1:12">
      <c r="B2" s="10"/>
      <c r="C2" s="12"/>
      <c r="D2" s="10"/>
      <c r="E2" s="8"/>
      <c r="F2" s="8"/>
      <c r="G2" s="6"/>
    </row>
    <row r="3" spans="1:12">
      <c r="B3" s="10"/>
      <c r="C3" s="12"/>
      <c r="D3" s="10"/>
      <c r="E3" s="8"/>
      <c r="F3" s="8"/>
      <c r="G3" s="6"/>
    </row>
    <row r="4" spans="1:12">
      <c r="B4" s="10"/>
      <c r="C4" s="12"/>
      <c r="D4" s="10"/>
      <c r="E4" s="8"/>
      <c r="F4" s="8"/>
      <c r="G4" s="6"/>
    </row>
    <row r="5" spans="1:12" s="35" customFormat="1">
      <c r="B5" s="10"/>
      <c r="C5" s="12"/>
      <c r="D5" s="10"/>
      <c r="E5" s="8"/>
      <c r="F5" s="8"/>
      <c r="G5" s="6"/>
      <c r="I5" s="5"/>
      <c r="J5" s="5"/>
      <c r="K5" s="5"/>
      <c r="L5" s="5"/>
    </row>
    <row r="6" spans="1:12" ht="18.75">
      <c r="B6" s="126" t="s">
        <v>9</v>
      </c>
      <c r="C6" s="126"/>
      <c r="D6" s="126"/>
      <c r="E6" s="126"/>
      <c r="F6" s="126"/>
      <c r="G6" s="126"/>
    </row>
    <row r="7" spans="1:12" ht="18.75">
      <c r="B7" s="126" t="s">
        <v>8</v>
      </c>
      <c r="C7" s="126"/>
      <c r="D7" s="126"/>
      <c r="E7" s="126"/>
      <c r="F7" s="126"/>
      <c r="G7" s="126"/>
    </row>
    <row r="8" spans="1:12" ht="18.75">
      <c r="B8" s="126" t="s">
        <v>30</v>
      </c>
      <c r="C8" s="126"/>
      <c r="D8" s="126"/>
      <c r="E8" s="126"/>
      <c r="F8" s="126"/>
      <c r="G8" s="126"/>
    </row>
    <row r="9" spans="1:12" ht="16.5" thickBot="1">
      <c r="A9" s="13"/>
      <c r="B9" s="14"/>
      <c r="C9" s="15"/>
      <c r="D9" s="14"/>
      <c r="E9" s="17"/>
      <c r="F9" s="17"/>
      <c r="G9" s="18"/>
    </row>
    <row r="10" spans="1:12" ht="17.25" thickBot="1">
      <c r="A10" s="13"/>
      <c r="B10" s="123" t="s">
        <v>12</v>
      </c>
      <c r="C10" s="124"/>
      <c r="D10" s="124"/>
      <c r="E10" s="124"/>
      <c r="F10" s="124"/>
      <c r="G10" s="125"/>
    </row>
    <row r="11" spans="1:12" ht="16.5" thickBot="1">
      <c r="A11" s="13"/>
      <c r="B11" s="36"/>
      <c r="C11" s="38"/>
      <c r="D11" s="37"/>
      <c r="E11" s="39"/>
      <c r="F11" s="40"/>
      <c r="G11" s="41" t="s">
        <v>6</v>
      </c>
    </row>
    <row r="12" spans="1:12" ht="15.75">
      <c r="A12" s="13"/>
      <c r="B12" s="75" t="s">
        <v>0</v>
      </c>
      <c r="C12" s="76" t="s">
        <v>1</v>
      </c>
      <c r="D12" s="52" t="s">
        <v>2</v>
      </c>
      <c r="E12" s="77" t="s">
        <v>3</v>
      </c>
      <c r="F12" s="78" t="s">
        <v>4</v>
      </c>
      <c r="G12" s="77" t="s">
        <v>5</v>
      </c>
    </row>
    <row r="13" spans="1:12" s="2" customFormat="1" ht="16.5" customHeight="1">
      <c r="A13" s="19"/>
      <c r="B13" s="56">
        <v>44651</v>
      </c>
      <c r="C13" s="57"/>
      <c r="D13" s="58" t="s">
        <v>6</v>
      </c>
      <c r="E13" s="49"/>
      <c r="F13" s="59"/>
      <c r="G13" s="59">
        <f>+[2]Hoja1!$F$25</f>
        <v>105246915.58</v>
      </c>
      <c r="I13" s="5"/>
      <c r="J13" s="22"/>
      <c r="K13" s="5"/>
      <c r="L13" s="5"/>
    </row>
    <row r="14" spans="1:12" s="2" customFormat="1" ht="16.5" customHeight="1">
      <c r="A14" s="19"/>
      <c r="B14" s="56">
        <v>44652</v>
      </c>
      <c r="C14" s="57"/>
      <c r="D14" s="62"/>
      <c r="E14" s="85">
        <v>437405</v>
      </c>
      <c r="F14" s="83"/>
      <c r="G14" s="49">
        <f>SUM(G13+E14)</f>
        <v>105684320.58</v>
      </c>
      <c r="I14" s="5"/>
      <c r="J14" s="5"/>
      <c r="K14" s="5"/>
      <c r="L14" s="5"/>
    </row>
    <row r="15" spans="1:12" ht="15.75" customHeight="1">
      <c r="A15" s="13"/>
      <c r="B15" s="56">
        <v>44653</v>
      </c>
      <c r="C15" s="57"/>
      <c r="D15" s="57"/>
      <c r="E15" s="85">
        <v>281740</v>
      </c>
      <c r="F15" s="83"/>
      <c r="G15" s="49">
        <f t="shared" ref="G15:G44" si="0">SUM(G14+E15)</f>
        <v>105966060.58</v>
      </c>
    </row>
    <row r="16" spans="1:12" ht="15.75">
      <c r="A16" s="13" t="s">
        <v>18</v>
      </c>
      <c r="B16" s="56">
        <v>44654</v>
      </c>
      <c r="C16" s="57"/>
      <c r="D16" s="57"/>
      <c r="E16" s="85">
        <v>130110</v>
      </c>
      <c r="F16" s="83"/>
      <c r="G16" s="49">
        <f t="shared" si="0"/>
        <v>106096170.58</v>
      </c>
    </row>
    <row r="17" spans="1:12" s="35" customFormat="1" ht="15.75">
      <c r="A17" s="13"/>
      <c r="B17" s="56">
        <v>44654</v>
      </c>
      <c r="C17" s="57"/>
      <c r="D17" s="57" t="s">
        <v>26</v>
      </c>
      <c r="E17" s="85"/>
      <c r="F17" s="83"/>
      <c r="G17" s="49">
        <f>SUM(G16-F17)</f>
        <v>106096170.58</v>
      </c>
      <c r="I17" s="5"/>
      <c r="J17" s="5"/>
      <c r="K17" s="5"/>
      <c r="L17" s="5"/>
    </row>
    <row r="18" spans="1:12" ht="15.75">
      <c r="A18" s="13"/>
      <c r="B18" s="56">
        <v>44655</v>
      </c>
      <c r="C18" s="57"/>
      <c r="D18" s="62"/>
      <c r="E18" s="85">
        <v>467490</v>
      </c>
      <c r="F18" s="83"/>
      <c r="G18" s="49">
        <f>SUM(G16+E18)</f>
        <v>106563660.58</v>
      </c>
    </row>
    <row r="19" spans="1:12" ht="15.75">
      <c r="A19" s="13"/>
      <c r="B19" s="56">
        <v>44656</v>
      </c>
      <c r="C19" s="62"/>
      <c r="D19" s="62"/>
      <c r="E19" s="85">
        <v>460395</v>
      </c>
      <c r="F19" s="83"/>
      <c r="G19" s="49">
        <f t="shared" si="0"/>
        <v>107024055.58</v>
      </c>
    </row>
    <row r="20" spans="1:12" ht="15.75">
      <c r="A20" s="13"/>
      <c r="B20" s="56">
        <v>44657</v>
      </c>
      <c r="C20" s="57"/>
      <c r="D20" s="62"/>
      <c r="E20" s="85">
        <v>452370</v>
      </c>
      <c r="F20" s="83"/>
      <c r="G20" s="49">
        <f t="shared" si="0"/>
        <v>107476425.58</v>
      </c>
    </row>
    <row r="21" spans="1:12" s="2" customFormat="1" ht="15.75">
      <c r="A21" s="19"/>
      <c r="B21" s="56">
        <v>44658</v>
      </c>
      <c r="C21" s="73"/>
      <c r="D21" s="62"/>
      <c r="E21" s="85">
        <v>443045</v>
      </c>
      <c r="F21" s="83"/>
      <c r="G21" s="49">
        <f t="shared" si="0"/>
        <v>107919470.58</v>
      </c>
      <c r="I21" s="5"/>
      <c r="J21" s="5"/>
      <c r="K21" s="5"/>
      <c r="L21" s="5"/>
    </row>
    <row r="22" spans="1:12" s="2" customFormat="1" ht="15.75">
      <c r="A22" s="19"/>
      <c r="B22" s="56">
        <v>44659</v>
      </c>
      <c r="C22" s="62"/>
      <c r="D22" s="62"/>
      <c r="E22" s="85">
        <v>448845</v>
      </c>
      <c r="F22" s="83"/>
      <c r="G22" s="49">
        <f t="shared" si="0"/>
        <v>108368315.58</v>
      </c>
      <c r="I22" s="5"/>
      <c r="J22" s="5"/>
      <c r="K22" s="5"/>
      <c r="L22" s="5"/>
    </row>
    <row r="23" spans="1:12" s="2" customFormat="1" ht="15.75">
      <c r="A23" s="19"/>
      <c r="B23" s="56">
        <v>44660</v>
      </c>
      <c r="C23" s="62"/>
      <c r="D23" s="62"/>
      <c r="E23" s="85">
        <v>268350</v>
      </c>
      <c r="F23" s="83"/>
      <c r="G23" s="49">
        <f t="shared" si="0"/>
        <v>108636665.58</v>
      </c>
      <c r="I23" s="5"/>
      <c r="J23" s="5"/>
      <c r="K23" s="5"/>
      <c r="L23" s="5"/>
    </row>
    <row r="24" spans="1:12" s="2" customFormat="1" ht="15.75">
      <c r="A24" s="19"/>
      <c r="B24" s="56">
        <v>44661</v>
      </c>
      <c r="C24" s="62"/>
      <c r="D24" s="62"/>
      <c r="E24" s="85">
        <v>138865</v>
      </c>
      <c r="F24" s="83"/>
      <c r="G24" s="49">
        <f t="shared" si="0"/>
        <v>108775530.58</v>
      </c>
      <c r="I24" s="5"/>
      <c r="J24" s="5"/>
      <c r="K24" s="5"/>
      <c r="L24" s="5"/>
    </row>
    <row r="25" spans="1:12" s="2" customFormat="1" ht="15.75">
      <c r="A25" s="19"/>
      <c r="B25" s="56">
        <v>44662</v>
      </c>
      <c r="C25" s="62"/>
      <c r="D25" s="62"/>
      <c r="E25" s="85">
        <v>438490</v>
      </c>
      <c r="F25" s="83"/>
      <c r="G25" s="49">
        <f t="shared" si="0"/>
        <v>109214020.58</v>
      </c>
      <c r="I25" s="5"/>
      <c r="J25" s="5"/>
      <c r="K25" s="5"/>
      <c r="L25" s="5"/>
    </row>
    <row r="26" spans="1:12" s="2" customFormat="1" ht="15.75">
      <c r="A26" s="19"/>
      <c r="B26" s="56">
        <v>44663</v>
      </c>
      <c r="C26" s="62"/>
      <c r="D26" s="62"/>
      <c r="E26" s="85">
        <v>386330</v>
      </c>
      <c r="F26" s="83"/>
      <c r="G26" s="49">
        <f t="shared" si="0"/>
        <v>109600350.58</v>
      </c>
      <c r="I26" s="5"/>
      <c r="J26" s="5"/>
      <c r="K26" s="5"/>
      <c r="L26" s="5"/>
    </row>
    <row r="27" spans="1:12" s="2" customFormat="1" ht="15.75">
      <c r="A27" s="19"/>
      <c r="B27" s="56">
        <v>44664</v>
      </c>
      <c r="C27" s="62"/>
      <c r="D27" s="62"/>
      <c r="E27" s="85">
        <v>397245</v>
      </c>
      <c r="F27" s="84"/>
      <c r="G27" s="49">
        <f t="shared" si="0"/>
        <v>109997595.58</v>
      </c>
      <c r="I27" s="5"/>
      <c r="J27" s="5"/>
      <c r="K27" s="5"/>
      <c r="L27" s="5"/>
    </row>
    <row r="28" spans="1:12" s="2" customFormat="1" ht="15.75">
      <c r="A28" s="19"/>
      <c r="B28" s="56">
        <v>44665</v>
      </c>
      <c r="C28" s="62"/>
      <c r="D28" s="62"/>
      <c r="E28" s="85">
        <v>229380</v>
      </c>
      <c r="F28" s="83"/>
      <c r="G28" s="49">
        <f t="shared" si="0"/>
        <v>110226975.58</v>
      </c>
      <c r="I28" s="5"/>
      <c r="J28" s="5"/>
      <c r="K28" s="5"/>
      <c r="L28" s="5"/>
    </row>
    <row r="29" spans="1:12" s="2" customFormat="1" ht="15.75">
      <c r="A29" s="19"/>
      <c r="B29" s="56">
        <v>44666</v>
      </c>
      <c r="C29" s="62"/>
      <c r="D29" s="62"/>
      <c r="E29" s="100">
        <v>73575</v>
      </c>
      <c r="F29" s="83"/>
      <c r="G29" s="49">
        <f t="shared" si="0"/>
        <v>110300550.58</v>
      </c>
      <c r="I29" s="5"/>
      <c r="J29" s="5"/>
      <c r="K29" s="5"/>
      <c r="L29" s="5"/>
    </row>
    <row r="30" spans="1:12" s="2" customFormat="1" ht="15.75">
      <c r="A30" s="19"/>
      <c r="B30" s="56">
        <v>44667</v>
      </c>
      <c r="C30" s="62"/>
      <c r="D30" s="62"/>
      <c r="E30" s="101">
        <v>113745</v>
      </c>
      <c r="F30" s="83"/>
      <c r="G30" s="49">
        <f t="shared" si="0"/>
        <v>110414295.58</v>
      </c>
      <c r="I30" s="5"/>
      <c r="J30" s="5"/>
      <c r="K30" s="5"/>
      <c r="L30" s="5"/>
    </row>
    <row r="31" spans="1:12" s="2" customFormat="1" ht="15.75">
      <c r="A31" s="19"/>
      <c r="B31" s="56">
        <v>44668</v>
      </c>
      <c r="C31" s="62"/>
      <c r="D31" s="62"/>
      <c r="E31" s="101">
        <v>76305</v>
      </c>
      <c r="F31" s="83"/>
      <c r="G31" s="49">
        <f t="shared" si="0"/>
        <v>110490600.58</v>
      </c>
      <c r="I31" s="5"/>
      <c r="J31" s="5"/>
      <c r="K31" s="5"/>
      <c r="L31" s="5"/>
    </row>
    <row r="32" spans="1:12" s="2" customFormat="1" ht="15.75">
      <c r="A32" s="19"/>
      <c r="B32" s="56">
        <v>44669</v>
      </c>
      <c r="C32" s="62"/>
      <c r="D32" s="62"/>
      <c r="E32" s="101">
        <v>359560</v>
      </c>
      <c r="F32" s="83"/>
      <c r="G32" s="49">
        <f t="shared" si="0"/>
        <v>110850160.58</v>
      </c>
      <c r="I32" s="5"/>
      <c r="J32" s="5"/>
      <c r="K32" s="5"/>
      <c r="L32" s="5"/>
    </row>
    <row r="33" spans="1:12" s="2" customFormat="1" ht="15.75">
      <c r="A33" s="19"/>
      <c r="B33" s="56">
        <v>44670</v>
      </c>
      <c r="C33" s="62"/>
      <c r="D33" s="62"/>
      <c r="E33" s="101">
        <v>387085</v>
      </c>
      <c r="F33" s="83"/>
      <c r="G33" s="49">
        <f t="shared" si="0"/>
        <v>111237245.58</v>
      </c>
      <c r="I33" s="5"/>
      <c r="J33" s="5"/>
      <c r="K33" s="5"/>
      <c r="L33" s="5"/>
    </row>
    <row r="34" spans="1:12" s="2" customFormat="1" ht="15.75">
      <c r="A34" s="19"/>
      <c r="B34" s="56">
        <v>44671</v>
      </c>
      <c r="C34" s="62"/>
      <c r="D34" s="62"/>
      <c r="E34" s="101">
        <v>411045</v>
      </c>
      <c r="F34" s="83"/>
      <c r="G34" s="49">
        <f t="shared" si="0"/>
        <v>111648290.58</v>
      </c>
      <c r="I34" s="5"/>
      <c r="J34" s="5"/>
      <c r="K34" s="5"/>
      <c r="L34" s="5"/>
    </row>
    <row r="35" spans="1:12" s="2" customFormat="1" ht="15.75">
      <c r="A35" s="19"/>
      <c r="B35" s="56">
        <v>44672</v>
      </c>
      <c r="C35" s="62"/>
      <c r="D35" s="62"/>
      <c r="E35" s="101">
        <v>415870</v>
      </c>
      <c r="F35" s="83"/>
      <c r="G35" s="49">
        <f t="shared" si="0"/>
        <v>112064160.58</v>
      </c>
      <c r="I35" s="5"/>
      <c r="J35" s="5"/>
      <c r="K35" s="5"/>
      <c r="L35" s="5"/>
    </row>
    <row r="36" spans="1:12" s="2" customFormat="1" ht="15.75">
      <c r="A36" s="19"/>
      <c r="B36" s="56">
        <v>44673</v>
      </c>
      <c r="C36" s="62"/>
      <c r="D36" s="62"/>
      <c r="E36" s="101">
        <v>417495</v>
      </c>
      <c r="F36" s="83"/>
      <c r="G36" s="49">
        <f t="shared" si="0"/>
        <v>112481655.58</v>
      </c>
      <c r="I36" s="5"/>
      <c r="J36" s="5"/>
      <c r="K36" s="5"/>
      <c r="L36" s="5"/>
    </row>
    <row r="37" spans="1:12" s="2" customFormat="1" ht="15.75">
      <c r="A37" s="19"/>
      <c r="B37" s="56">
        <v>44674</v>
      </c>
      <c r="C37" s="62"/>
      <c r="D37" s="57"/>
      <c r="E37" s="101">
        <v>273645</v>
      </c>
      <c r="F37" s="83"/>
      <c r="G37" s="49">
        <f t="shared" si="0"/>
        <v>112755300.58</v>
      </c>
      <c r="I37" s="5"/>
      <c r="J37" s="5"/>
      <c r="K37" s="5"/>
      <c r="L37" s="5"/>
    </row>
    <row r="38" spans="1:12" s="2" customFormat="1" ht="15.75">
      <c r="A38" s="19"/>
      <c r="B38" s="56">
        <v>44675</v>
      </c>
      <c r="C38" s="62"/>
      <c r="D38" s="62"/>
      <c r="E38" s="101">
        <v>129135</v>
      </c>
      <c r="F38" s="83"/>
      <c r="G38" s="49">
        <f t="shared" si="0"/>
        <v>112884435.58</v>
      </c>
      <c r="I38" s="5"/>
      <c r="J38" s="5"/>
      <c r="K38" s="5"/>
      <c r="L38" s="5"/>
    </row>
    <row r="39" spans="1:12" s="2" customFormat="1" ht="15.75">
      <c r="A39" s="19"/>
      <c r="B39" s="56">
        <v>44676</v>
      </c>
      <c r="C39" s="62"/>
      <c r="D39" s="62"/>
      <c r="E39" s="101">
        <v>452735</v>
      </c>
      <c r="F39" s="83"/>
      <c r="G39" s="49">
        <f t="shared" si="0"/>
        <v>113337170.58</v>
      </c>
      <c r="I39" s="5"/>
      <c r="J39" s="5"/>
      <c r="K39" s="5"/>
      <c r="L39" s="5"/>
    </row>
    <row r="40" spans="1:12" s="2" customFormat="1" ht="15.75">
      <c r="A40" s="19"/>
      <c r="B40" s="56">
        <v>44677</v>
      </c>
      <c r="C40" s="62"/>
      <c r="D40" s="57"/>
      <c r="E40" s="107">
        <v>433605</v>
      </c>
      <c r="F40" s="49"/>
      <c r="G40" s="49">
        <f t="shared" si="0"/>
        <v>113770775.58</v>
      </c>
      <c r="I40" s="5"/>
      <c r="J40" s="5"/>
      <c r="K40" s="5"/>
      <c r="L40" s="5"/>
    </row>
    <row r="41" spans="1:12" s="2" customFormat="1" ht="15.75">
      <c r="A41" s="19"/>
      <c r="B41" s="56">
        <v>44678</v>
      </c>
      <c r="C41" s="62"/>
      <c r="D41" s="57"/>
      <c r="E41" s="107">
        <v>425455</v>
      </c>
      <c r="F41" s="49"/>
      <c r="G41" s="49">
        <f t="shared" si="0"/>
        <v>114196230.58</v>
      </c>
      <c r="I41" s="5"/>
      <c r="J41" s="5"/>
      <c r="K41" s="5"/>
      <c r="L41" s="5"/>
    </row>
    <row r="42" spans="1:12" s="2" customFormat="1" ht="15.75">
      <c r="A42" s="19"/>
      <c r="B42" s="56">
        <v>44679</v>
      </c>
      <c r="C42" s="62"/>
      <c r="D42" s="57"/>
      <c r="E42" s="107">
        <v>532000</v>
      </c>
      <c r="F42" s="49"/>
      <c r="G42" s="49">
        <f t="shared" si="0"/>
        <v>114728230.58</v>
      </c>
      <c r="I42" s="5"/>
      <c r="J42" s="5"/>
      <c r="K42" s="5"/>
      <c r="L42" s="5"/>
    </row>
    <row r="43" spans="1:12" s="2" customFormat="1" ht="15.75">
      <c r="A43" s="19"/>
      <c r="B43" s="56">
        <v>44680</v>
      </c>
      <c r="C43" s="62"/>
      <c r="D43" s="62"/>
      <c r="E43" s="101">
        <v>433440</v>
      </c>
      <c r="F43" s="83"/>
      <c r="G43" s="49">
        <f t="shared" si="0"/>
        <v>115161670.58</v>
      </c>
      <c r="I43" s="5"/>
      <c r="J43" s="5"/>
      <c r="K43" s="5"/>
      <c r="L43" s="5"/>
    </row>
    <row r="44" spans="1:12" s="2" customFormat="1" ht="15.75">
      <c r="A44" s="19"/>
      <c r="B44" s="56">
        <v>44681</v>
      </c>
      <c r="C44" s="62"/>
      <c r="D44" s="62"/>
      <c r="E44" s="101">
        <v>267375</v>
      </c>
      <c r="F44" s="83"/>
      <c r="G44" s="49">
        <f t="shared" si="0"/>
        <v>115429045.58</v>
      </c>
      <c r="I44" s="5"/>
      <c r="J44" s="5"/>
      <c r="K44" s="5"/>
      <c r="L44" s="5"/>
    </row>
    <row r="45" spans="1:12" ht="21" customHeight="1" thickBot="1">
      <c r="A45" s="13"/>
      <c r="B45" s="79"/>
      <c r="C45" s="80"/>
      <c r="D45" s="80" t="s">
        <v>11</v>
      </c>
      <c r="E45" s="81">
        <f>SUM(E14:E44)</f>
        <v>10182130</v>
      </c>
      <c r="F45" s="81">
        <f>SUM(F14:F44)</f>
        <v>0</v>
      </c>
      <c r="G45" s="82"/>
      <c r="I45" s="7"/>
      <c r="J45" s="7"/>
      <c r="K45" s="7"/>
      <c r="L45" s="7"/>
    </row>
    <row r="46" spans="1:12" s="2" customFormat="1" ht="21" customHeight="1">
      <c r="A46" s="19"/>
      <c r="B46" s="20"/>
      <c r="C46" s="21"/>
      <c r="D46" s="21"/>
      <c r="E46" s="22"/>
      <c r="G46" s="22"/>
      <c r="I46" s="7"/>
      <c r="J46" s="7"/>
      <c r="K46" s="7"/>
      <c r="L46" s="7"/>
    </row>
    <row r="47" spans="1:12" s="2" customFormat="1" ht="21" customHeight="1">
      <c r="A47" s="19"/>
      <c r="B47" s="20"/>
      <c r="C47" s="21"/>
      <c r="D47" s="21"/>
      <c r="E47" s="22"/>
      <c r="F47" s="3"/>
      <c r="G47" s="22"/>
      <c r="I47" s="7"/>
      <c r="J47" s="7"/>
      <c r="K47" s="7"/>
      <c r="L47" s="7"/>
    </row>
    <row r="48" spans="1:12" ht="15" customHeight="1">
      <c r="A48" s="13"/>
      <c r="B48" s="23"/>
      <c r="C48" s="23"/>
      <c r="D48" s="23"/>
      <c r="E48" s="43"/>
      <c r="F48" s="24"/>
      <c r="G48" s="24"/>
      <c r="I48" s="7"/>
      <c r="J48" s="7"/>
      <c r="K48" s="7"/>
      <c r="L48" s="7"/>
    </row>
    <row r="49" spans="1:12" ht="15" customHeight="1">
      <c r="A49" s="13"/>
      <c r="B49" s="25"/>
      <c r="C49" s="26"/>
      <c r="D49" s="27"/>
      <c r="E49" s="28"/>
      <c r="F49" s="29"/>
      <c r="G49" s="45"/>
      <c r="I49" s="7"/>
      <c r="J49" s="7"/>
      <c r="K49" s="7"/>
      <c r="L49" s="7"/>
    </row>
    <row r="50" spans="1:12" ht="15" customHeight="1">
      <c r="A50" s="13"/>
      <c r="B50" s="25"/>
      <c r="C50" s="26"/>
      <c r="D50" s="27"/>
      <c r="E50" s="28"/>
      <c r="F50" s="29"/>
      <c r="G50" s="45"/>
      <c r="I50" s="7"/>
      <c r="J50" s="7"/>
      <c r="K50" s="7"/>
      <c r="L50" s="7"/>
    </row>
    <row r="51" spans="1:12" ht="15" customHeight="1">
      <c r="A51" s="13"/>
      <c r="B51" s="119" t="s">
        <v>14</v>
      </c>
      <c r="C51" s="119"/>
      <c r="D51" s="71" t="s">
        <v>27</v>
      </c>
      <c r="E51" s="71"/>
      <c r="F51" s="121" t="s">
        <v>24</v>
      </c>
      <c r="G51" s="121"/>
      <c r="I51" s="7"/>
      <c r="J51" s="7"/>
      <c r="K51" s="7"/>
      <c r="L51" s="7"/>
    </row>
    <row r="52" spans="1:12" ht="15.75">
      <c r="A52" s="13"/>
      <c r="B52" s="120" t="s">
        <v>16</v>
      </c>
      <c r="C52" s="120"/>
      <c r="D52" s="71" t="s">
        <v>29</v>
      </c>
      <c r="E52" s="71"/>
      <c r="F52" s="115" t="s">
        <v>17</v>
      </c>
      <c r="G52" s="115"/>
      <c r="I52" s="7"/>
      <c r="J52" s="7"/>
      <c r="K52" s="7"/>
      <c r="L52" s="7"/>
    </row>
    <row r="53" spans="1:12" ht="15.75">
      <c r="A53" s="13"/>
      <c r="B53" s="121" t="s">
        <v>15</v>
      </c>
      <c r="C53" s="121"/>
      <c r="D53" s="72" t="s">
        <v>28</v>
      </c>
      <c r="E53" s="72"/>
      <c r="F53" s="122" t="s">
        <v>10</v>
      </c>
      <c r="G53" s="122"/>
      <c r="I53" s="7"/>
      <c r="J53" s="7"/>
      <c r="K53" s="7"/>
      <c r="L53" s="7"/>
    </row>
    <row r="54" spans="1:12" ht="15.75">
      <c r="A54" s="13"/>
      <c r="B54" s="23"/>
      <c r="C54" s="23"/>
      <c r="D54" s="23"/>
      <c r="E54" s="32"/>
      <c r="F54" s="31"/>
      <c r="G54" s="32"/>
      <c r="I54" s="7"/>
      <c r="J54" s="7"/>
      <c r="K54" s="7"/>
      <c r="L54" s="7"/>
    </row>
    <row r="55" spans="1:12" ht="15.75">
      <c r="A55" s="13"/>
      <c r="B55" s="23"/>
      <c r="C55" s="23"/>
      <c r="D55" s="23"/>
      <c r="E55" s="33"/>
      <c r="F55" s="31"/>
      <c r="G55" s="34"/>
      <c r="I55" s="7"/>
      <c r="J55" s="7"/>
      <c r="K55" s="7"/>
      <c r="L55" s="7"/>
    </row>
    <row r="56" spans="1:12" ht="15.75">
      <c r="A56" s="13"/>
      <c r="B56" s="23"/>
      <c r="C56" s="23"/>
      <c r="D56" s="23"/>
      <c r="E56" s="33"/>
      <c r="F56" s="33"/>
      <c r="G56" s="34"/>
      <c r="I56" s="7"/>
      <c r="J56" s="7"/>
      <c r="K56" s="7"/>
      <c r="L56" s="7"/>
    </row>
    <row r="57" spans="1:12" ht="15.75">
      <c r="A57" s="13"/>
      <c r="B57" s="23"/>
      <c r="C57" s="23"/>
      <c r="D57" s="23"/>
      <c r="E57" s="33"/>
      <c r="F57" s="33"/>
      <c r="G57" s="34"/>
      <c r="I57" s="7"/>
      <c r="J57" s="7"/>
      <c r="K57" s="7"/>
      <c r="L57" s="7"/>
    </row>
    <row r="58" spans="1:12" ht="15.75">
      <c r="A58" s="13"/>
      <c r="B58" s="23"/>
      <c r="C58" s="23"/>
      <c r="D58" s="23"/>
      <c r="E58" s="33"/>
      <c r="F58" s="33"/>
      <c r="G58" s="34"/>
      <c r="I58" s="7"/>
      <c r="J58" s="7"/>
      <c r="K58" s="7"/>
      <c r="L58" s="7"/>
    </row>
    <row r="59" spans="1:12" ht="15" customHeight="1">
      <c r="F59" s="33"/>
      <c r="G59" s="4"/>
      <c r="I59" s="7"/>
      <c r="J59" s="7"/>
      <c r="K59" s="7"/>
      <c r="L59" s="7"/>
    </row>
    <row r="60" spans="1:12">
      <c r="G60" s="3"/>
      <c r="I60" s="7"/>
      <c r="J60" s="7"/>
    </row>
    <row r="61" spans="1:12">
      <c r="G61" s="4"/>
      <c r="K61" s="7"/>
      <c r="L61" s="7"/>
    </row>
    <row r="62" spans="1:12" ht="15" customHeight="1">
      <c r="I62" s="7"/>
      <c r="J62" s="7"/>
      <c r="K62" s="7"/>
      <c r="L62" s="7"/>
    </row>
    <row r="63" spans="1:12" ht="15" customHeight="1">
      <c r="I63" s="7"/>
      <c r="J63" s="7"/>
    </row>
    <row r="64" spans="1:12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10">
    <mergeCell ref="B6:G6"/>
    <mergeCell ref="B7:G7"/>
    <mergeCell ref="B8:G8"/>
    <mergeCell ref="B51:C51"/>
    <mergeCell ref="F51:G51"/>
    <mergeCell ref="B52:C52"/>
    <mergeCell ref="F52:G52"/>
    <mergeCell ref="B53:C53"/>
    <mergeCell ref="F53:G53"/>
    <mergeCell ref="B10:G10"/>
  </mergeCells>
  <pageMargins left="0.39370078740157483" right="0.39370078740157483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MARZO 2022</vt:lpstr>
      <vt:lpstr> NUEVA COLECTORA MARZO 2022</vt:lpstr>
      <vt:lpstr>'COLECTORA MARZO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Francia Vasquez</cp:lastModifiedBy>
  <cp:lastPrinted>2022-05-11T15:15:46Z</cp:lastPrinted>
  <dcterms:created xsi:type="dcterms:W3CDTF">2018-06-11T12:44:56Z</dcterms:created>
  <dcterms:modified xsi:type="dcterms:W3CDTF">2022-05-11T15:16:05Z</dcterms:modified>
</cp:coreProperties>
</file>