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92.16.10.41\Publica\Direccion Financiera\DOCUMENTOS PRESUPUESTO 2026\LIBRE ACESO 2026\Abril\"/>
    </mc:Choice>
  </mc:AlternateContent>
  <xr:revisionPtr revIDLastSave="0" documentId="13_ncr:1_{9CD2946F-17A8-4814-9FBD-52E31FF5D537}" xr6:coauthVersionLast="47" xr6:coauthVersionMax="47" xr10:uidLastSave="{00000000-0000-0000-0000-000000000000}"/>
  <bookViews>
    <workbookView xWindow="-120" yWindow="-120" windowWidth="29040" windowHeight="15720" xr2:uid="{62719E5F-ACDE-4302-8029-FFB65AFDC675}"/>
  </bookViews>
  <sheets>
    <sheet name="Ene-Marz 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V35" i="1"/>
  <c r="V32" i="1"/>
  <c r="V31" i="1"/>
  <c r="V30" i="1"/>
  <c r="V29" i="1"/>
  <c r="V25" i="1"/>
  <c r="V22" i="1"/>
  <c r="V21" i="1"/>
  <c r="V19" i="1"/>
  <c r="V18" i="1"/>
  <c r="V17" i="1"/>
  <c r="V16" i="1"/>
  <c r="V14" i="1"/>
  <c r="V23" i="1" s="1"/>
  <c r="U12" i="1"/>
  <c r="V12" i="1" s="1"/>
  <c r="V11" i="1"/>
  <c r="V10" i="1"/>
  <c r="V9" i="1"/>
  <c r="T44" i="1"/>
  <c r="T41" i="1"/>
  <c r="T46" i="1" s="1"/>
  <c r="T33" i="1"/>
  <c r="T23" i="1"/>
  <c r="T12" i="1"/>
  <c r="V15" i="1"/>
  <c r="V20" i="1"/>
  <c r="V26" i="1"/>
  <c r="V27" i="1"/>
  <c r="V28" i="1"/>
  <c r="V36" i="1"/>
  <c r="V37" i="1"/>
  <c r="V38" i="1"/>
  <c r="V40" i="1"/>
  <c r="U23" i="1"/>
  <c r="U44" i="1"/>
  <c r="U41" i="1"/>
  <c r="U33" i="1"/>
  <c r="U46" i="1" s="1"/>
  <c r="S12" i="1"/>
  <c r="S41" i="1"/>
  <c r="S46" i="1" s="1"/>
  <c r="S33" i="1"/>
  <c r="S23" i="1"/>
  <c r="G23" i="1"/>
  <c r="G33" i="1"/>
  <c r="G41" i="1"/>
  <c r="G44" i="1"/>
  <c r="R44" i="1"/>
  <c r="R23" i="1"/>
  <c r="R33" i="1"/>
  <c r="R12" i="1"/>
  <c r="Q41" i="1"/>
  <c r="Q44" i="1" s="1"/>
  <c r="P41" i="1"/>
  <c r="P44" i="1" s="1"/>
  <c r="O41" i="1"/>
  <c r="O44" i="1" s="1"/>
  <c r="N41" i="1"/>
  <c r="N44" i="1" s="1"/>
  <c r="M41" i="1"/>
  <c r="M44" i="1" s="1"/>
  <c r="L41" i="1"/>
  <c r="L44" i="1" s="1"/>
  <c r="K41" i="1"/>
  <c r="K44" i="1" s="1"/>
  <c r="J41" i="1"/>
  <c r="J44" i="1" s="1"/>
  <c r="I41" i="1"/>
  <c r="I44" i="1" s="1"/>
  <c r="H41" i="1"/>
  <c r="H44" i="1" s="1"/>
  <c r="F41" i="1"/>
  <c r="F44" i="1" s="1"/>
  <c r="D41" i="1"/>
  <c r="D44" i="1" s="1"/>
  <c r="C41" i="1"/>
  <c r="C44" i="1" s="1"/>
  <c r="E40" i="1"/>
  <c r="E39" i="1"/>
  <c r="E38" i="1"/>
  <c r="E37" i="1"/>
  <c r="E36" i="1"/>
  <c r="E35" i="1"/>
  <c r="Q33" i="1"/>
  <c r="P33" i="1"/>
  <c r="O33" i="1"/>
  <c r="N33" i="1"/>
  <c r="M33" i="1"/>
  <c r="L33" i="1"/>
  <c r="K33" i="1"/>
  <c r="J33" i="1"/>
  <c r="I33" i="1"/>
  <c r="H33" i="1"/>
  <c r="F33" i="1"/>
  <c r="D33" i="1"/>
  <c r="C33" i="1"/>
  <c r="E32" i="1"/>
  <c r="E31" i="1"/>
  <c r="E30" i="1"/>
  <c r="E29" i="1"/>
  <c r="E28" i="1"/>
  <c r="E27" i="1"/>
  <c r="E26" i="1"/>
  <c r="E25" i="1"/>
  <c r="Q23" i="1"/>
  <c r="P23" i="1"/>
  <c r="O23" i="1"/>
  <c r="N23" i="1"/>
  <c r="M23" i="1"/>
  <c r="L23" i="1"/>
  <c r="K23" i="1"/>
  <c r="J23" i="1"/>
  <c r="I23" i="1"/>
  <c r="H23" i="1"/>
  <c r="F23" i="1"/>
  <c r="D23" i="1"/>
  <c r="C23" i="1"/>
  <c r="E22" i="1"/>
  <c r="E21" i="1"/>
  <c r="E20" i="1"/>
  <c r="E19" i="1"/>
  <c r="E18" i="1"/>
  <c r="E17" i="1"/>
  <c r="E16" i="1"/>
  <c r="E15" i="1"/>
  <c r="E14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C12" i="1"/>
  <c r="E11" i="1"/>
  <c r="E10" i="1"/>
  <c r="E9" i="1"/>
  <c r="V33" i="1" l="1"/>
  <c r="V41" i="1"/>
  <c r="G46" i="1"/>
  <c r="V46" i="1" s="1"/>
  <c r="E41" i="1"/>
  <c r="E44" i="1" s="1"/>
  <c r="E33" i="1"/>
  <c r="C46" i="1"/>
  <c r="P46" i="1"/>
  <c r="N46" i="1"/>
  <c r="Q46" i="1"/>
  <c r="M46" i="1"/>
  <c r="O46" i="1"/>
  <c r="R46" i="1"/>
  <c r="H46" i="1"/>
  <c r="I46" i="1"/>
  <c r="J46" i="1"/>
  <c r="E12" i="1"/>
  <c r="D46" i="1"/>
  <c r="F46" i="1"/>
  <c r="K46" i="1"/>
  <c r="E23" i="1"/>
  <c r="L46" i="1"/>
  <c r="E46" i="1" l="1"/>
</calcChain>
</file>

<file path=xl/sharedStrings.xml><?xml version="1.0" encoding="utf-8"?>
<sst xmlns="http://schemas.openxmlformats.org/spreadsheetml/2006/main" count="105" uniqueCount="101">
  <si>
    <t>Ministerio de Obras Publicas y Comunicaciones</t>
  </si>
  <si>
    <t>Operadora  Metropolitana de Servicios de Autobuses S.A</t>
  </si>
  <si>
    <t>RD$</t>
  </si>
  <si>
    <t>Obj. Cuenta</t>
  </si>
  <si>
    <t>Denominacion</t>
  </si>
  <si>
    <t>Presupuesto Inicial</t>
  </si>
  <si>
    <t>Modificaciones Presupestarias</t>
  </si>
  <si>
    <t>Presupuesto Vigente</t>
  </si>
  <si>
    <t>Presupuesto Disponible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</si>
  <si>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</si>
  <si>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</si>
  <si>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</si>
  <si>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</si>
  <si>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</si>
  <si>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</si>
  <si>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</si>
  <si>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</si>
  <si>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Septimbre</t>
  </si>
  <si>
    <t>Octubre</t>
  </si>
  <si>
    <t>Noviembre</t>
  </si>
  <si>
    <t>Total</t>
  </si>
  <si>
    <t>GASTOS</t>
  </si>
  <si>
    <t>2.1.1</t>
  </si>
  <si>
    <t>REMUNERACIONES</t>
  </si>
  <si>
    <t>2.1.2</t>
  </si>
  <si>
    <t>SOBRESUELDOS</t>
  </si>
  <si>
    <t>2.1.5</t>
  </si>
  <si>
    <t>CONTRIBUCIONES A LA SEGURIDAD SOCIAL</t>
  </si>
  <si>
    <t>TOTAL REMUNERACIONES Y CONTRIBUCIONES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</si>
  <si>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</si>
  <si>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</si>
  <si>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</si>
  <si>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</si>
  <si>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</si>
  <si>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</si>
  <si>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</si>
  <si>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</si>
  <si>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</si>
  <si>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</si>
  <si>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</si>
  <si>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</si>
  <si>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</si>
  <si>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r>
      <rPr>
        <sz val="9"/>
        <rFont val="Times New Roman"/>
        <family val="1"/>
      </rPr>
      <t>SERVICIOS DE CONSERVACIÓN,
REPARACIONES MENORES E INSTALACIONES TEMPORALES</t>
    </r>
  </si>
  <si>
    <t>2.2.8</t>
  </si>
  <si>
    <t>OTROS SERVICIOS NO INCLUIDOS EN CONCEPTOS ANTERIORES</t>
  </si>
  <si>
    <t>2.2.9</t>
  </si>
  <si>
    <t>OTRAS CONTRATACIONES DE SERVICIOS</t>
  </si>
  <si>
    <t>TOTAL CONTRATACIÓN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</si>
  <si>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</si>
  <si>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</si>
  <si>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</si>
  <si>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</si>
  <si>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</si>
  <si>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</si>
  <si>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</si>
  <si>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</si>
  <si>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</si>
  <si>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</si>
  <si>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</si>
  <si>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</si>
  <si>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</si>
  <si>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</si>
  <si>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</si>
  <si>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</si>
  <si>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TOTAL MATERIALES Y SUMINISTROS</t>
  </si>
  <si>
    <t>2.6.1</t>
  </si>
  <si>
    <t>MOBILIARIO Y EQUIPO</t>
  </si>
  <si>
    <t>2.6.2</t>
  </si>
  <si>
    <t>MOBILIARIO Y EQUIPO DE AUDIO, AUDIOVISUAL, RECREATIVO Y EDUCACIONAL</t>
  </si>
  <si>
    <t>2.6.3</t>
  </si>
  <si>
    <t>EQUIPO EINSTRUMENTAL CIENTIFICO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</si>
  <si>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</si>
  <si>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</si>
  <si>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</si>
  <si>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</si>
  <si>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</si>
  <si>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</si>
  <si>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TOTAL BIENES MUEBLES, INMUEBLES E INTANGIBLES</t>
  </si>
  <si>
    <t>TOTAL PRESUPUESTO ASIGNADO</t>
  </si>
  <si>
    <t xml:space="preserve">   Aprobado Por:</t>
  </si>
  <si>
    <t xml:space="preserve">Licda. Lucia Agramonte Garcia </t>
  </si>
  <si>
    <t xml:space="preserve">   Licda. Zallita Ivonne Mejia de Baez</t>
  </si>
  <si>
    <t>Gerente  De Presupuesto</t>
  </si>
  <si>
    <t xml:space="preserve">   Directora Financiera</t>
  </si>
  <si>
    <t>Diciembre</t>
  </si>
  <si>
    <t>2.7.1</t>
  </si>
  <si>
    <t>OBRAS EN EDIFICACIONES</t>
  </si>
  <si>
    <t>2.7.2</t>
  </si>
  <si>
    <t>INFRAESTRUCTURA</t>
  </si>
  <si>
    <t xml:space="preserve">OBRAS </t>
  </si>
  <si>
    <t>-------------------------------------</t>
  </si>
  <si>
    <t>----------------------------------</t>
  </si>
  <si>
    <t>Aprobado por:</t>
  </si>
  <si>
    <t>Directora Financiera</t>
  </si>
  <si>
    <t>--------------------------------------------</t>
  </si>
  <si>
    <t>Licda. Zallita I. Mejia de Baez</t>
  </si>
  <si>
    <t>Preparado por:</t>
  </si>
  <si>
    <t>Revisado por:</t>
  </si>
  <si>
    <t>Ing. Onéximo Gonzalez</t>
  </si>
  <si>
    <t>Vicepresidente Ejecutivo</t>
  </si>
  <si>
    <t xml:space="preserve"> Ejecucion Presupuestaria hasta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</si>
</sst>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13" x14ac:knownFonts="1"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7" fillId="0" borderId="0" xfId="0" quotePrefix="1" applyFont="1" applyAlignment="1">
      <alignment horizontal="left"/>
    </xf>
    <xf numFmtId="0" fontId="9" fillId="0" borderId="0" xfId="0" applyFont="1" applyAlignment="1">
      <alignment horizontal="left" vertical="top"/>
    </xf>
    <xf numFmtId="4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shrinkToFit="1"/>
    </xf>
    <xf numFmtId="2" fontId="2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 wrapText="1"/>
    </xf>
    <xf numFmtId="4" fontId="3" fillId="0" borderId="0" xfId="0" applyNumberFormat="1" applyFont="1" applyAlignment="1">
      <alignment horizontal="right" shrinkToFit="1"/>
    </xf>
    <xf numFmtId="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4" fontId="3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left" wrapText="1"/>
    </xf>
    <xf numFmtId="4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 shrinkToFit="1"/>
    </xf>
    <xf numFmtId="165" fontId="3" fillId="0" borderId="0" xfId="0" applyNumberFormat="1" applyFont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2" fillId="3" borderId="0" xfId="0" applyNumberFormat="1" applyFont="1" applyFill="1" applyAlignment="1">
      <alignment horizontal="center" shrinkToFit="1"/>
    </xf>
    <xf numFmtId="0" fontId="5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horizontal="right" shrinkToFit="1"/>
    </xf>
    <xf numFmtId="4" fontId="2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10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0</xdr:row>
      <xdr:rowOff>0</xdr:rowOff>
    </xdr:from>
    <xdr:to>
      <xdr:col>16</xdr:col>
      <xdr:colOff>752475</xdr:colOff>
      <xdr:row>5</xdr:row>
      <xdr:rowOff>38100</xdr:rowOff>
    </xdr:to>
    <xdr:pic>
      <xdr:nvPicPr>
        <xdr:cNvPr id="3" name="Imagen 2" descr="Ministerio de Obras Públicas y Comunicaciones">
          <a:extLst>
            <a:ext uri="{FF2B5EF4-FFF2-40B4-BE49-F238E27FC236}">
              <a16:creationId xmlns:a16="http://schemas.microsoft.com/office/drawing/2014/main" id="{0F4B00B3-F07F-4179-8F7C-81BC95B0D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0"/>
          <a:ext cx="30765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1266825</xdr:colOff>
      <xdr:row>4</xdr:row>
      <xdr:rowOff>190500</xdr:rowOff>
    </xdr:to>
    <xdr:pic>
      <xdr:nvPicPr>
        <xdr:cNvPr id="8" name="Imagen 7" descr="Ministerio de Obras Públicas y Comunicaciones">
          <a:extLst>
            <a:ext uri="{FF2B5EF4-FFF2-40B4-BE49-F238E27FC236}">
              <a16:creationId xmlns:a16="http://schemas.microsoft.com/office/drawing/2014/main" id="{1EC61737-7B32-4714-9475-82F8079D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0"/>
          <a:ext cx="1266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133350</xdr:colOff>
      <xdr:row>4</xdr:row>
      <xdr:rowOff>228600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0EC4906-AF88-7595-CC68-28659F6F31C8}"/>
            </a:ext>
          </a:extLst>
        </xdr:cNvPr>
        <xdr:cNvSpPr/>
      </xdr:nvSpPr>
      <xdr:spPr>
        <a:xfrm>
          <a:off x="38100" y="161925"/>
          <a:ext cx="1371600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19050</xdr:colOff>
      <xdr:row>0</xdr:row>
      <xdr:rowOff>76200</xdr:rowOff>
    </xdr:from>
    <xdr:to>
      <xdr:col>1</xdr:col>
      <xdr:colOff>247650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536B41-F2B9-D76C-3771-DB0D40D6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76200"/>
          <a:ext cx="150495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AE7E-8BE9-4434-99D3-2D473E069D62}">
  <dimension ref="A2:AD72"/>
  <sheetViews>
    <sheetView tabSelected="1" view="pageLayout" zoomScaleNormal="100" workbookViewId="0">
      <selection activeCell="A4" sqref="A4:V4"/>
    </sheetView>
  </sheetViews>
  <sheetFormatPr baseColWidth="10" defaultColWidth="9.33203125" defaultRowHeight="12.75" x14ac:dyDescent="0.2"/>
  <cols>
    <col min="1" max="1" width="20" style="1" customWidth="1"/>
    <col min="2" max="2" width="49" style="1" customWidth="1"/>
    <col min="3" max="3" width="18" style="1" hidden="1" customWidth="1"/>
    <col min="4" max="4" width="3" style="1" hidden="1" customWidth="1"/>
    <col min="5" max="5" width="23.1640625" style="1" hidden="1" customWidth="1"/>
    <col min="6" max="6" width="29.83203125" style="1" hidden="1" customWidth="1"/>
    <col min="7" max="7" width="22.83203125" style="1" customWidth="1"/>
    <col min="8" max="8" width="15.5" style="1" hidden="1" customWidth="1"/>
    <col min="9" max="9" width="15" style="1" hidden="1" customWidth="1"/>
    <col min="10" max="10" width="15.33203125" style="1" hidden="1" customWidth="1"/>
    <col min="11" max="11" width="14.5" style="1" hidden="1" customWidth="1"/>
    <col min="12" max="12" width="16.33203125" style="1" hidden="1" customWidth="1"/>
    <col min="13" max="13" width="15.83203125" style="1" hidden="1" customWidth="1"/>
    <col min="14" max="15" width="15.6640625" style="1" hidden="1" customWidth="1"/>
    <col min="16" max="16" width="15.33203125" style="1" hidden="1" customWidth="1"/>
    <col min="17" max="17" width="13.83203125" style="1" hidden="1" customWidth="1"/>
    <col min="18" max="18" width="0.33203125" style="1" hidden="1" customWidth="1"/>
    <col min="19" max="22" width="22.83203125" style="1" customWidth="1"/>
    <col min="23" max="23" width="18.1640625" style="1" customWidth="1"/>
    <col min="24" max="16384" width="9.33203125" style="1"/>
  </cols>
  <sheetData>
    <row r="2" spans="1:23" ht="20.100000000000001" customHeight="1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ht="20.100000000000001" customHeight="1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ht="20.100000000000001" customHeight="1" x14ac:dyDescent="0.2">
      <c r="A4" s="46" t="s">
        <v>100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3" ht="20.100000000000001" customHeight="1" x14ac:dyDescent="0.2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3" ht="24.95" customHeight="1" thickBot="1" x14ac:dyDescent="0.25"/>
    <row r="7" spans="1:23" ht="48.75" customHeight="1" thickBot="1" x14ac:dyDescent="0.25">
      <c r="A7" s="37" t="s">
        <v>3</v>
      </c>
      <c r="B7" s="38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9" t="s">
        <v>9</v>
      </c>
      <c r="H7" s="40" t="s">
        <v>10</v>
      </c>
      <c r="I7" s="40" t="s">
        <v>11</v>
      </c>
      <c r="J7" s="40" t="s">
        <v>12</v>
      </c>
      <c r="K7" s="40" t="s">
        <v>13</v>
      </c>
      <c r="L7" s="40" t="s">
        <v>14</v>
      </c>
      <c r="M7" s="40" t="s">
        <v>15</v>
      </c>
      <c r="N7" s="40" t="s">
        <v>16</v>
      </c>
      <c r="O7" s="40" t="s">
        <v>17</v>
      </c>
      <c r="P7" s="40" t="s">
        <v>18</v>
      </c>
      <c r="Q7" s="40" t="s">
        <v>19</v>
      </c>
      <c r="R7" s="40" t="s">
        <v>84</v>
      </c>
      <c r="S7" s="45" t="s">
        <v>10</v>
      </c>
      <c r="T7" s="45" t="s">
        <v>11</v>
      </c>
      <c r="U7" s="45" t="s">
        <v>12</v>
      </c>
      <c r="V7" s="41" t="s">
        <v>20</v>
      </c>
      <c r="W7" s="2"/>
    </row>
    <row r="8" spans="1:23" ht="21.75" customHeight="1" x14ac:dyDescent="0.2">
      <c r="A8" s="23">
        <v>2</v>
      </c>
      <c r="B8" s="12" t="s">
        <v>21</v>
      </c>
      <c r="C8" s="13"/>
      <c r="D8" s="14"/>
      <c r="E8" s="13"/>
      <c r="F8" s="1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24.95" customHeight="1" x14ac:dyDescent="0.2">
      <c r="A9" s="24" t="s">
        <v>22</v>
      </c>
      <c r="B9" s="15" t="s">
        <v>23</v>
      </c>
      <c r="C9" s="16">
        <v>1235567600</v>
      </c>
      <c r="D9" s="17">
        <v>-266542784</v>
      </c>
      <c r="E9" s="16">
        <f>C9+D9</f>
        <v>969024816</v>
      </c>
      <c r="F9" s="16">
        <v>1235567600</v>
      </c>
      <c r="G9" s="17">
        <v>88617999.200000003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103266827.61</v>
      </c>
      <c r="T9" s="17">
        <v>94970463.370000005</v>
      </c>
      <c r="U9" s="17">
        <v>101273065.63</v>
      </c>
      <c r="V9" s="17">
        <f>+G9+S9+T9+U9</f>
        <v>388128355.81</v>
      </c>
    </row>
    <row r="10" spans="1:23" ht="23.25" customHeight="1" x14ac:dyDescent="0.2">
      <c r="A10" s="24" t="s">
        <v>24</v>
      </c>
      <c r="B10" s="15" t="s">
        <v>25</v>
      </c>
      <c r="C10" s="16">
        <v>123000000</v>
      </c>
      <c r="D10" s="16">
        <v>-92900000</v>
      </c>
      <c r="E10" s="16">
        <f>C10+D10</f>
        <v>30100000</v>
      </c>
      <c r="F10" s="16">
        <v>123000000</v>
      </c>
      <c r="G10" s="17">
        <v>2500000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2942989.2</v>
      </c>
      <c r="T10" s="17">
        <v>2500000</v>
      </c>
      <c r="U10" s="17">
        <v>2488000</v>
      </c>
      <c r="V10" s="17">
        <f>+G10+S10+T10+U10</f>
        <v>10430989.199999999</v>
      </c>
    </row>
    <row r="11" spans="1:23" ht="36.75" customHeight="1" x14ac:dyDescent="0.2">
      <c r="A11" s="24" t="s">
        <v>26</v>
      </c>
      <c r="B11" s="15" t="s">
        <v>27</v>
      </c>
      <c r="C11" s="16">
        <v>171752400</v>
      </c>
      <c r="D11" s="16">
        <v>0</v>
      </c>
      <c r="E11" s="16">
        <f>C11+D11</f>
        <v>171752400</v>
      </c>
      <c r="F11" s="16">
        <v>171752400</v>
      </c>
      <c r="G11" s="17">
        <v>13599813.630000001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14048406.880000001</v>
      </c>
      <c r="T11" s="17">
        <v>14119376.119999999</v>
      </c>
      <c r="U11" s="17">
        <v>14781506.9</v>
      </c>
      <c r="V11" s="17">
        <f>+U11+T11+S11+G11</f>
        <v>56549103.530000001</v>
      </c>
    </row>
    <row r="12" spans="1:23" ht="31.5" customHeight="1" x14ac:dyDescent="0.2">
      <c r="A12" s="33">
        <v>2.1</v>
      </c>
      <c r="B12" s="34" t="s">
        <v>28</v>
      </c>
      <c r="C12" s="35">
        <f t="shared" ref="C12:Q12" si="0">SUM(C9:C11)</f>
        <v>1530320000</v>
      </c>
      <c r="D12" s="35">
        <f t="shared" si="0"/>
        <v>-359442784</v>
      </c>
      <c r="E12" s="35">
        <f t="shared" si="0"/>
        <v>1170877216</v>
      </c>
      <c r="F12" s="35">
        <f t="shared" si="0"/>
        <v>1530320000</v>
      </c>
      <c r="G12" s="36">
        <f t="shared" si="0"/>
        <v>104717812.83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  <c r="O12" s="36">
        <f t="shared" si="0"/>
        <v>0</v>
      </c>
      <c r="P12" s="36">
        <f t="shared" si="0"/>
        <v>0</v>
      </c>
      <c r="Q12" s="36">
        <f t="shared" si="0"/>
        <v>0</v>
      </c>
      <c r="R12" s="36">
        <f>R9+R10+R11</f>
        <v>0</v>
      </c>
      <c r="S12" s="36">
        <f>+S9+S10+S11</f>
        <v>120258223.69</v>
      </c>
      <c r="T12" s="36">
        <f>T9+T10+T11</f>
        <v>111589839.49000001</v>
      </c>
      <c r="U12" s="36">
        <f>SUM(U9:U11)</f>
        <v>118542572.53</v>
      </c>
      <c r="V12" s="36">
        <f>+U12+T12+S12+G12</f>
        <v>455108448.54000002</v>
      </c>
    </row>
    <row r="13" spans="1:23" ht="12" customHeight="1" x14ac:dyDescent="0.2">
      <c r="A13" s="25"/>
      <c r="B13" s="18"/>
      <c r="C13" s="13"/>
      <c r="D13" s="13"/>
      <c r="E13" s="13"/>
      <c r="F13" s="13"/>
      <c r="G13" s="19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3" ht="23.25" customHeight="1" x14ac:dyDescent="0.2">
      <c r="A14" s="24" t="s">
        <v>29</v>
      </c>
      <c r="B14" s="15" t="s">
        <v>30</v>
      </c>
      <c r="C14" s="16">
        <v>57195080</v>
      </c>
      <c r="D14" s="16">
        <v>0</v>
      </c>
      <c r="E14" s="16">
        <f t="shared" ref="E14:E22" si="1">C14+D14</f>
        <v>57195080</v>
      </c>
      <c r="F14" s="16">
        <v>57195080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5465188.21</v>
      </c>
      <c r="T14" s="17">
        <v>3770010.28</v>
      </c>
      <c r="U14" s="17">
        <v>1730444.31</v>
      </c>
      <c r="V14" s="17">
        <f>+U14+T14+S14</f>
        <v>10965642.800000001</v>
      </c>
    </row>
    <row r="15" spans="1:23" ht="32.25" customHeight="1" x14ac:dyDescent="0.2">
      <c r="A15" s="24" t="s">
        <v>31</v>
      </c>
      <c r="B15" s="15" t="s">
        <v>32</v>
      </c>
      <c r="C15" s="16">
        <v>7000000</v>
      </c>
      <c r="D15" s="16">
        <v>0</v>
      </c>
      <c r="E15" s="16">
        <f t="shared" si="1"/>
        <v>7000000</v>
      </c>
      <c r="F15" s="16">
        <v>7000000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163972.79999999999</v>
      </c>
      <c r="T15" s="17">
        <v>0</v>
      </c>
      <c r="U15" s="17">
        <v>0</v>
      </c>
      <c r="V15" s="17">
        <f>+S15+U15</f>
        <v>163972.79999999999</v>
      </c>
    </row>
    <row r="16" spans="1:23" ht="21" customHeight="1" x14ac:dyDescent="0.2">
      <c r="A16" s="24" t="s">
        <v>33</v>
      </c>
      <c r="B16" s="15" t="s">
        <v>34</v>
      </c>
      <c r="C16" s="16">
        <v>26000000</v>
      </c>
      <c r="D16" s="16">
        <v>500000</v>
      </c>
      <c r="E16" s="16">
        <f t="shared" si="1"/>
        <v>26500000</v>
      </c>
      <c r="F16" s="16">
        <v>26000000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199667.5</v>
      </c>
      <c r="U16" s="17">
        <v>51247.5</v>
      </c>
      <c r="V16" s="17">
        <f>+T16+U16</f>
        <v>250915</v>
      </c>
    </row>
    <row r="17" spans="1:23" ht="20.25" customHeight="1" x14ac:dyDescent="0.2">
      <c r="A17" s="24" t="s">
        <v>35</v>
      </c>
      <c r="B17" s="15" t="s">
        <v>36</v>
      </c>
      <c r="C17" s="16">
        <v>2200052</v>
      </c>
      <c r="D17" s="16">
        <v>200000</v>
      </c>
      <c r="E17" s="16">
        <f t="shared" si="1"/>
        <v>2400052</v>
      </c>
      <c r="F17" s="16">
        <v>2200052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191282.22</v>
      </c>
      <c r="V17" s="17">
        <f>+U17</f>
        <v>191282.22</v>
      </c>
    </row>
    <row r="18" spans="1:23" ht="21" customHeight="1" x14ac:dyDescent="0.2">
      <c r="A18" s="24" t="s">
        <v>37</v>
      </c>
      <c r="B18" s="15" t="s">
        <v>38</v>
      </c>
      <c r="C18" s="16">
        <v>69204000</v>
      </c>
      <c r="D18" s="16">
        <v>1000000</v>
      </c>
      <c r="E18" s="16">
        <f t="shared" si="1"/>
        <v>70204000</v>
      </c>
      <c r="F18" s="16">
        <v>69204000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1105666.6599999999</v>
      </c>
      <c r="T18" s="17">
        <v>238360</v>
      </c>
      <c r="U18" s="17">
        <v>0</v>
      </c>
      <c r="V18" s="17">
        <f>+S18+T18</f>
        <v>1344026.66</v>
      </c>
    </row>
    <row r="19" spans="1:23" ht="19.5" customHeight="1" x14ac:dyDescent="0.2">
      <c r="A19" s="24" t="s">
        <v>39</v>
      </c>
      <c r="B19" s="15" t="s">
        <v>40</v>
      </c>
      <c r="C19" s="16">
        <v>104000000</v>
      </c>
      <c r="D19" s="16">
        <v>-687351</v>
      </c>
      <c r="E19" s="16">
        <f t="shared" si="1"/>
        <v>103312649</v>
      </c>
      <c r="F19" s="16">
        <v>104000000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34313602.899999999</v>
      </c>
      <c r="T19" s="17">
        <v>2180386.09</v>
      </c>
      <c r="U19" s="17">
        <v>16140460.82</v>
      </c>
      <c r="V19" s="17">
        <f>+U19+T19+S19</f>
        <v>52634449.810000002</v>
      </c>
    </row>
    <row r="20" spans="1:23" ht="46.5" customHeight="1" x14ac:dyDescent="0.2">
      <c r="A20" s="24" t="s">
        <v>41</v>
      </c>
      <c r="B20" s="12" t="s">
        <v>42</v>
      </c>
      <c r="C20" s="16">
        <v>70600000</v>
      </c>
      <c r="D20" s="16">
        <v>238825784</v>
      </c>
      <c r="E20" s="16">
        <f t="shared" si="1"/>
        <v>309425784</v>
      </c>
      <c r="F20" s="16">
        <v>70600000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f>+G20+H20+I20+J20+K20+L20+M20+N20+O20+P20+Q20+R20</f>
        <v>0</v>
      </c>
    </row>
    <row r="21" spans="1:23" ht="46.5" customHeight="1" x14ac:dyDescent="0.2">
      <c r="A21" s="24" t="s">
        <v>43</v>
      </c>
      <c r="B21" s="15" t="s">
        <v>44</v>
      </c>
      <c r="C21" s="16">
        <v>27400000</v>
      </c>
      <c r="D21" s="16">
        <v>0</v>
      </c>
      <c r="E21" s="16">
        <f t="shared" si="1"/>
        <v>27400000</v>
      </c>
      <c r="F21" s="16">
        <v>27400000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1153472.3600000001</v>
      </c>
      <c r="U21" s="17">
        <v>817740</v>
      </c>
      <c r="V21" s="17">
        <f>+U21+T21</f>
        <v>1971212.36</v>
      </c>
    </row>
    <row r="22" spans="1:23" ht="30" customHeight="1" x14ac:dyDescent="0.2">
      <c r="A22" s="24" t="s">
        <v>45</v>
      </c>
      <c r="B22" s="15" t="s">
        <v>46</v>
      </c>
      <c r="C22" s="16">
        <v>16500000</v>
      </c>
      <c r="D22" s="16">
        <v>0</v>
      </c>
      <c r="E22" s="16">
        <f t="shared" si="1"/>
        <v>16500000</v>
      </c>
      <c r="F22" s="16">
        <v>16500000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350460</v>
      </c>
      <c r="V22" s="17">
        <f>+U22</f>
        <v>350460</v>
      </c>
    </row>
    <row r="23" spans="1:23" ht="35.25" customHeight="1" x14ac:dyDescent="0.2">
      <c r="A23" s="42">
        <v>2.2000000000000002</v>
      </c>
      <c r="B23" s="34" t="s">
        <v>47</v>
      </c>
      <c r="C23" s="35">
        <f>SUM(C14:C22)</f>
        <v>380099132</v>
      </c>
      <c r="D23" s="35">
        <f>SUM(D14:D22)</f>
        <v>239838433</v>
      </c>
      <c r="E23" s="35">
        <f>SUM(E14:E22)</f>
        <v>619937565</v>
      </c>
      <c r="F23" s="35">
        <f>SUM(F14:F22)</f>
        <v>380099132</v>
      </c>
      <c r="G23" s="36">
        <f>G14+G15+G16+G17+G18+G19+G20+G21+G22</f>
        <v>0</v>
      </c>
      <c r="H23" s="36">
        <f t="shared" ref="H23:N23" si="2">SUM(H14:H22)</f>
        <v>0</v>
      </c>
      <c r="I23" s="36">
        <f t="shared" si="2"/>
        <v>0</v>
      </c>
      <c r="J23" s="36">
        <f t="shared" si="2"/>
        <v>0</v>
      </c>
      <c r="K23" s="36">
        <f t="shared" si="2"/>
        <v>0</v>
      </c>
      <c r="L23" s="36">
        <f t="shared" si="2"/>
        <v>0</v>
      </c>
      <c r="M23" s="36">
        <f t="shared" si="2"/>
        <v>0</v>
      </c>
      <c r="N23" s="36">
        <f t="shared" si="2"/>
        <v>0</v>
      </c>
      <c r="O23" s="36">
        <f>SUM(O14:O22)</f>
        <v>0</v>
      </c>
      <c r="P23" s="36">
        <f>SUM(P14:P22)</f>
        <v>0</v>
      </c>
      <c r="Q23" s="36">
        <f>SUM(Q14:Q22)</f>
        <v>0</v>
      </c>
      <c r="R23" s="36">
        <f>R14+R15+R16+R17+R18+R19+R20+R21+R22</f>
        <v>0</v>
      </c>
      <c r="S23" s="36">
        <f>+S14+S15+S16+S17+S18+S19+S20+S21+S22</f>
        <v>41048430.57</v>
      </c>
      <c r="T23" s="36">
        <f>T14+T15+T16+T17+T18+T19+T20+T21+T22</f>
        <v>7541896.2299999995</v>
      </c>
      <c r="U23" s="36">
        <f>U14+U15+U16+U17+U18+U19+U20+U21+U22</f>
        <v>19281634.850000001</v>
      </c>
      <c r="V23" s="36">
        <f>+V14+V15+V16+V17+V18+V19+V21+V22</f>
        <v>67871961.650000006</v>
      </c>
      <c r="W23" s="4"/>
    </row>
    <row r="24" spans="1:23" ht="11.25" customHeight="1" x14ac:dyDescent="0.2">
      <c r="A24" s="26"/>
      <c r="B24" s="15"/>
      <c r="C24" s="16"/>
      <c r="D24" s="16"/>
      <c r="E24" s="16"/>
      <c r="F24" s="16"/>
      <c r="G24" s="1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3" ht="30" customHeight="1" x14ac:dyDescent="0.2">
      <c r="A25" s="24" t="s">
        <v>48</v>
      </c>
      <c r="B25" s="15" t="s">
        <v>49</v>
      </c>
      <c r="C25" s="16">
        <v>3300000</v>
      </c>
      <c r="D25" s="16">
        <v>520000</v>
      </c>
      <c r="E25" s="16">
        <f t="shared" ref="E25:E32" si="3">C25+D25</f>
        <v>3820000</v>
      </c>
      <c r="F25" s="16">
        <v>3300000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334881.98</v>
      </c>
      <c r="V25" s="17">
        <f>+U25</f>
        <v>334881.98</v>
      </c>
    </row>
    <row r="26" spans="1:23" ht="20.25" customHeight="1" x14ac:dyDescent="0.2">
      <c r="A26" s="24" t="s">
        <v>50</v>
      </c>
      <c r="B26" s="15" t="s">
        <v>51</v>
      </c>
      <c r="C26" s="16">
        <v>6599900</v>
      </c>
      <c r="D26" s="16">
        <v>0</v>
      </c>
      <c r="E26" s="16">
        <f t="shared" si="3"/>
        <v>6599900</v>
      </c>
      <c r="F26" s="16">
        <v>6599900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/>
      <c r="T26" s="17">
        <v>125375</v>
      </c>
      <c r="U26" s="17">
        <v>0</v>
      </c>
      <c r="V26" s="17">
        <f>+G26+H26+I26+J26+K26+L26+M26+N26+O26+P26+Q26+R26</f>
        <v>0</v>
      </c>
    </row>
    <row r="27" spans="1:23" ht="22.5" customHeight="1" x14ac:dyDescent="0.2">
      <c r="A27" s="24" t="s">
        <v>52</v>
      </c>
      <c r="B27" s="15" t="s">
        <v>53</v>
      </c>
      <c r="C27" s="16">
        <v>10700000</v>
      </c>
      <c r="D27" s="16">
        <v>0</v>
      </c>
      <c r="E27" s="16">
        <f t="shared" si="3"/>
        <v>10700000</v>
      </c>
      <c r="F27" s="16">
        <v>10700000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930592</v>
      </c>
      <c r="T27" s="17">
        <v>0</v>
      </c>
      <c r="U27" s="17">
        <v>715805.7</v>
      </c>
      <c r="V27" s="17">
        <f>S27+U27</f>
        <v>1646397.7</v>
      </c>
    </row>
    <row r="28" spans="1:23" ht="22.5" customHeight="1" x14ac:dyDescent="0.2">
      <c r="A28" s="24" t="s">
        <v>54</v>
      </c>
      <c r="B28" s="15" t="s">
        <v>55</v>
      </c>
      <c r="C28" s="16">
        <v>2000000</v>
      </c>
      <c r="D28" s="16">
        <v>0</v>
      </c>
      <c r="E28" s="16">
        <f t="shared" si="3"/>
        <v>2000000</v>
      </c>
      <c r="F28" s="16">
        <v>2000000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/>
      <c r="V28" s="17">
        <f>+G28+H28+I28+J28+K28+L28+M28+N28+O28+P28+Q28+R28</f>
        <v>0</v>
      </c>
    </row>
    <row r="29" spans="1:23" ht="19.5" customHeight="1" x14ac:dyDescent="0.2">
      <c r="A29" s="24" t="s">
        <v>56</v>
      </c>
      <c r="B29" s="15" t="s">
        <v>57</v>
      </c>
      <c r="C29" s="16">
        <v>32700000</v>
      </c>
      <c r="D29" s="16">
        <v>-500000</v>
      </c>
      <c r="E29" s="16">
        <f t="shared" si="3"/>
        <v>32200000</v>
      </c>
      <c r="F29" s="16">
        <v>32700000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4885200</v>
      </c>
      <c r="V29" s="17">
        <f>+U29</f>
        <v>4885200</v>
      </c>
    </row>
    <row r="30" spans="1:23" ht="35.25" customHeight="1" x14ac:dyDescent="0.2">
      <c r="A30" s="24" t="s">
        <v>58</v>
      </c>
      <c r="B30" s="15" t="s">
        <v>59</v>
      </c>
      <c r="C30" s="16">
        <v>8930000</v>
      </c>
      <c r="D30" s="16">
        <v>44544533</v>
      </c>
      <c r="E30" s="16">
        <f t="shared" si="3"/>
        <v>53474533</v>
      </c>
      <c r="F30" s="16">
        <v>8930000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10861.29</v>
      </c>
      <c r="U30" s="17">
        <v>0</v>
      </c>
      <c r="V30" s="17">
        <f>+T30</f>
        <v>10861.29</v>
      </c>
    </row>
    <row r="31" spans="1:23" ht="45.75" customHeight="1" x14ac:dyDescent="0.2">
      <c r="A31" s="24" t="s">
        <v>60</v>
      </c>
      <c r="B31" s="15" t="s">
        <v>61</v>
      </c>
      <c r="C31" s="16">
        <v>507240000</v>
      </c>
      <c r="D31" s="16">
        <v>870000</v>
      </c>
      <c r="E31" s="16">
        <f t="shared" si="3"/>
        <v>508110000</v>
      </c>
      <c r="F31" s="16">
        <v>507240000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19850100</v>
      </c>
      <c r="T31" s="17">
        <v>26104710</v>
      </c>
      <c r="U31" s="17">
        <v>5619785.5999999996</v>
      </c>
      <c r="V31" s="17">
        <f>+S31+T31+U31</f>
        <v>51574595.600000001</v>
      </c>
    </row>
    <row r="32" spans="1:23" ht="21.75" customHeight="1" x14ac:dyDescent="0.2">
      <c r="A32" s="24" t="s">
        <v>62</v>
      </c>
      <c r="B32" s="15" t="s">
        <v>63</v>
      </c>
      <c r="C32" s="16">
        <v>144068448</v>
      </c>
      <c r="D32" s="16">
        <v>-42517533</v>
      </c>
      <c r="E32" s="16">
        <f t="shared" si="3"/>
        <v>101550915</v>
      </c>
      <c r="F32" s="16">
        <v>144068448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/>
      <c r="T32" s="17">
        <v>473309.8</v>
      </c>
      <c r="U32" s="17">
        <v>1864588</v>
      </c>
      <c r="V32" s="17">
        <f>+T32+U32</f>
        <v>2337897.7999999998</v>
      </c>
    </row>
    <row r="33" spans="1:23" ht="28.5" customHeight="1" x14ac:dyDescent="0.2">
      <c r="A33" s="42">
        <v>2.2999999999999998</v>
      </c>
      <c r="B33" s="34" t="s">
        <v>64</v>
      </c>
      <c r="C33" s="35">
        <f>SUM(C25:C32)</f>
        <v>715538348</v>
      </c>
      <c r="D33" s="35">
        <f>SUM(D25:D32)</f>
        <v>2917000</v>
      </c>
      <c r="E33" s="35">
        <f>SUM(E25:E32)</f>
        <v>718455348</v>
      </c>
      <c r="F33" s="35">
        <f>SUM(F25:F32)</f>
        <v>715538348</v>
      </c>
      <c r="G33" s="36">
        <f>G25+G26+G27+G28+G29+G30+G31+G32</f>
        <v>0</v>
      </c>
      <c r="H33" s="36">
        <f t="shared" ref="H33:V33" si="4">SUM(H25:H32)</f>
        <v>0</v>
      </c>
      <c r="I33" s="36">
        <f t="shared" si="4"/>
        <v>0</v>
      </c>
      <c r="J33" s="36">
        <f t="shared" si="4"/>
        <v>0</v>
      </c>
      <c r="K33" s="36">
        <f t="shared" si="4"/>
        <v>0</v>
      </c>
      <c r="L33" s="36">
        <f t="shared" si="4"/>
        <v>0</v>
      </c>
      <c r="M33" s="36">
        <f t="shared" si="4"/>
        <v>0</v>
      </c>
      <c r="N33" s="36">
        <f t="shared" si="4"/>
        <v>0</v>
      </c>
      <c r="O33" s="36">
        <f>SUM(O25:O32)</f>
        <v>0</v>
      </c>
      <c r="P33" s="36">
        <f>SUM(P25:P32)</f>
        <v>0</v>
      </c>
      <c r="Q33" s="36">
        <f>SUM(Q25:Q32)</f>
        <v>0</v>
      </c>
      <c r="R33" s="36">
        <f>R25+R26+R27+R28+R29+R30+R31+R32</f>
        <v>0</v>
      </c>
      <c r="S33" s="36">
        <f>+S27+S31</f>
        <v>20780692</v>
      </c>
      <c r="T33" s="36">
        <f>T25+T26+T27+T28+T29+T30+T31+T32</f>
        <v>26714256.09</v>
      </c>
      <c r="U33" s="36">
        <f>U25+U26+U27+U28+U29+U30+U31+U32</f>
        <v>13420261.279999999</v>
      </c>
      <c r="V33" s="36">
        <f t="shared" si="4"/>
        <v>60789834.369999997</v>
      </c>
      <c r="W33" s="4"/>
    </row>
    <row r="34" spans="1:23" ht="13.5" customHeight="1" x14ac:dyDescent="0.2">
      <c r="A34" s="25"/>
      <c r="B34" s="18"/>
      <c r="C34" s="13"/>
      <c r="D34" s="13"/>
      <c r="E34" s="13"/>
      <c r="F34" s="13"/>
      <c r="G34" s="1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3" ht="20.25" customHeight="1" x14ac:dyDescent="0.2">
      <c r="A35" s="24" t="s">
        <v>65</v>
      </c>
      <c r="B35" s="15" t="s">
        <v>66</v>
      </c>
      <c r="C35" s="16">
        <v>22497600</v>
      </c>
      <c r="D35" s="16">
        <v>0</v>
      </c>
      <c r="E35" s="16">
        <f t="shared" ref="E35:E40" si="5">C35+D35</f>
        <v>22497600</v>
      </c>
      <c r="F35" s="16">
        <v>22497600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255070.52</v>
      </c>
      <c r="U35" s="17">
        <v>0</v>
      </c>
      <c r="V35" s="17">
        <f>+T35</f>
        <v>255070.52</v>
      </c>
    </row>
    <row r="36" spans="1:23" ht="46.5" customHeight="1" x14ac:dyDescent="0.2">
      <c r="A36" s="24" t="s">
        <v>67</v>
      </c>
      <c r="B36" s="15" t="s">
        <v>68</v>
      </c>
      <c r="C36" s="16">
        <v>2300000</v>
      </c>
      <c r="D36" s="16">
        <v>-100000</v>
      </c>
      <c r="E36" s="16">
        <f t="shared" si="5"/>
        <v>2200000</v>
      </c>
      <c r="F36" s="16">
        <v>2300000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f t="shared" ref="V36:V40" si="6">+G36+H36+I36+J36+K36+L36+M36+N36+O36+P36+Q36+R36</f>
        <v>0</v>
      </c>
    </row>
    <row r="37" spans="1:23" ht="33.75" customHeight="1" x14ac:dyDescent="0.2">
      <c r="A37" s="24" t="s">
        <v>69</v>
      </c>
      <c r="B37" s="15" t="s">
        <v>70</v>
      </c>
      <c r="C37" s="16">
        <v>0</v>
      </c>
      <c r="D37" s="16">
        <v>100000</v>
      </c>
      <c r="E37" s="16">
        <f t="shared" si="5"/>
        <v>100000</v>
      </c>
      <c r="F37" s="16"/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f t="shared" si="6"/>
        <v>0</v>
      </c>
    </row>
    <row r="38" spans="1:23" ht="46.5" customHeight="1" x14ac:dyDescent="0.2">
      <c r="A38" s="24" t="s">
        <v>71</v>
      </c>
      <c r="B38" s="15" t="s">
        <v>72</v>
      </c>
      <c r="C38" s="16">
        <v>15000000</v>
      </c>
      <c r="D38" s="16">
        <v>220001000</v>
      </c>
      <c r="E38" s="16">
        <f t="shared" si="5"/>
        <v>235001000</v>
      </c>
      <c r="F38" s="16">
        <v>15000000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f t="shared" si="6"/>
        <v>0</v>
      </c>
    </row>
    <row r="39" spans="1:23" ht="38.25" customHeight="1" x14ac:dyDescent="0.2">
      <c r="A39" s="24" t="s">
        <v>73</v>
      </c>
      <c r="B39" s="15" t="s">
        <v>74</v>
      </c>
      <c r="C39" s="16">
        <v>7000000</v>
      </c>
      <c r="D39" s="16">
        <v>379900</v>
      </c>
      <c r="E39" s="16">
        <f t="shared" si="5"/>
        <v>7379900</v>
      </c>
      <c r="F39" s="16">
        <v>7000000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1516005</v>
      </c>
      <c r="T39" s="17">
        <v>320495.67</v>
      </c>
      <c r="U39" s="17">
        <v>0</v>
      </c>
      <c r="V39" s="17">
        <f>+S39+T39</f>
        <v>1836500.67</v>
      </c>
    </row>
    <row r="40" spans="1:23" ht="33" customHeight="1" x14ac:dyDescent="0.2">
      <c r="A40" s="24" t="s">
        <v>75</v>
      </c>
      <c r="B40" s="15" t="s">
        <v>76</v>
      </c>
      <c r="C40" s="16"/>
      <c r="D40" s="16">
        <v>1620100</v>
      </c>
      <c r="E40" s="16">
        <f t="shared" si="5"/>
        <v>1620100</v>
      </c>
      <c r="F40" s="16"/>
      <c r="G40" s="17">
        <v>0</v>
      </c>
      <c r="H40" s="17">
        <v>0</v>
      </c>
      <c r="I40" s="17"/>
      <c r="J40" s="17">
        <v>0</v>
      </c>
      <c r="K40" s="17">
        <v>0</v>
      </c>
      <c r="L40" s="17"/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/>
      <c r="T40" s="17">
        <v>0</v>
      </c>
      <c r="U40" s="17">
        <v>0</v>
      </c>
      <c r="V40" s="17">
        <f t="shared" si="6"/>
        <v>0</v>
      </c>
    </row>
    <row r="41" spans="1:23" ht="31.5" customHeight="1" x14ac:dyDescent="0.2">
      <c r="A41" s="43">
        <v>2.6</v>
      </c>
      <c r="B41" s="44" t="s">
        <v>77</v>
      </c>
      <c r="C41" s="36">
        <f>SUM(C35:C39)</f>
        <v>46797600</v>
      </c>
      <c r="D41" s="36">
        <f>SUM(D35:D40)</f>
        <v>222001000</v>
      </c>
      <c r="E41" s="36">
        <f>SUM(E35:E40)</f>
        <v>268798600</v>
      </c>
      <c r="F41" s="36">
        <f>SUM(F35:F39)</f>
        <v>46797600</v>
      </c>
      <c r="G41" s="36">
        <f>G35+G36+G37+G38+G39+G40</f>
        <v>0</v>
      </c>
      <c r="H41" s="36">
        <f t="shared" ref="H41:N41" si="7">SUM(H35:H40)</f>
        <v>0</v>
      </c>
      <c r="I41" s="36">
        <f t="shared" si="7"/>
        <v>0</v>
      </c>
      <c r="J41" s="36">
        <f t="shared" si="7"/>
        <v>0</v>
      </c>
      <c r="K41" s="36">
        <f t="shared" si="7"/>
        <v>0</v>
      </c>
      <c r="L41" s="36">
        <f t="shared" si="7"/>
        <v>0</v>
      </c>
      <c r="M41" s="36">
        <f t="shared" si="7"/>
        <v>0</v>
      </c>
      <c r="N41" s="36">
        <f t="shared" si="7"/>
        <v>0</v>
      </c>
      <c r="O41" s="36">
        <f>SUM(O35:O40)</f>
        <v>0</v>
      </c>
      <c r="P41" s="36">
        <f>SUM(P35:P40)</f>
        <v>0</v>
      </c>
      <c r="Q41" s="36">
        <f>SUM(Q35:Q40)</f>
        <v>0</v>
      </c>
      <c r="R41" s="36">
        <v>0</v>
      </c>
      <c r="S41" s="36">
        <f>+S39</f>
        <v>1516005</v>
      </c>
      <c r="T41" s="36">
        <f>T35+T36+T37+T38+T39+T40</f>
        <v>575566.18999999994</v>
      </c>
      <c r="U41" s="36">
        <f>U35+U36+U37+U38+U39+U40</f>
        <v>0</v>
      </c>
      <c r="V41" s="36">
        <f>SUM(V35:V40)</f>
        <v>2091571.19</v>
      </c>
    </row>
    <row r="42" spans="1:23" ht="31.5" customHeight="1" x14ac:dyDescent="0.2">
      <c r="A42" s="27" t="s">
        <v>85</v>
      </c>
      <c r="B42" s="20" t="s">
        <v>86</v>
      </c>
      <c r="C42" s="21"/>
      <c r="D42" s="21"/>
      <c r="E42" s="21"/>
      <c r="F42" s="21"/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/>
      <c r="T42" s="21">
        <v>0</v>
      </c>
      <c r="U42" s="21">
        <v>0</v>
      </c>
      <c r="V42" s="21">
        <v>0</v>
      </c>
    </row>
    <row r="43" spans="1:23" s="11" customFormat="1" ht="31.5" customHeight="1" x14ac:dyDescent="0.2">
      <c r="A43" s="27" t="s">
        <v>87</v>
      </c>
      <c r="B43" s="20" t="s">
        <v>88</v>
      </c>
      <c r="C43" s="21"/>
      <c r="D43" s="21"/>
      <c r="E43" s="21"/>
      <c r="F43" s="21"/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/>
      <c r="T43" s="21">
        <v>0</v>
      </c>
      <c r="U43" s="21">
        <v>0</v>
      </c>
      <c r="V43" s="21">
        <v>0</v>
      </c>
    </row>
    <row r="44" spans="1:23" s="11" customFormat="1" ht="31.5" customHeight="1" x14ac:dyDescent="0.2">
      <c r="A44" s="42">
        <v>2.7</v>
      </c>
      <c r="B44" s="34" t="s">
        <v>89</v>
      </c>
      <c r="C44" s="35">
        <f>SUM(C36:C43)</f>
        <v>71097600</v>
      </c>
      <c r="D44" s="35">
        <f>SUM(D36:D43)</f>
        <v>444002000</v>
      </c>
      <c r="E44" s="35">
        <f>SUM(E36:E43)</f>
        <v>515099600</v>
      </c>
      <c r="F44" s="35">
        <f>SUM(F36:F43)</f>
        <v>71097600</v>
      </c>
      <c r="G44" s="36">
        <f>G42+G43</f>
        <v>0</v>
      </c>
      <c r="H44" s="36">
        <f t="shared" ref="H44:N44" si="8">SUM(H36:H43)</f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36">
        <f t="shared" si="8"/>
        <v>0</v>
      </c>
      <c r="O44" s="36">
        <f>SUM(O36:O43)</f>
        <v>0</v>
      </c>
      <c r="P44" s="36">
        <f>SUM(P36:P43)</f>
        <v>0</v>
      </c>
      <c r="Q44" s="36">
        <f>SUM(Q36:Q43)</f>
        <v>0</v>
      </c>
      <c r="R44" s="36">
        <f>R36+R37+R38+R39+R40+R41+R42+R43</f>
        <v>0</v>
      </c>
      <c r="S44" s="36"/>
      <c r="T44" s="36">
        <f>T42+T43</f>
        <v>0</v>
      </c>
      <c r="U44" s="36">
        <f>U42+U43</f>
        <v>0</v>
      </c>
      <c r="V44" s="36"/>
    </row>
    <row r="45" spans="1:23" ht="12" customHeight="1" x14ac:dyDescent="0.2">
      <c r="A45" s="28"/>
      <c r="B45" s="22"/>
      <c r="C45" s="3"/>
      <c r="D45" s="19"/>
      <c r="E45" s="3"/>
      <c r="F45" s="3"/>
      <c r="G45" s="1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3" ht="29.25" customHeight="1" x14ac:dyDescent="0.2">
      <c r="A46" s="43"/>
      <c r="B46" s="44" t="s">
        <v>78</v>
      </c>
      <c r="C46" s="36">
        <f>C12+C23+C33+C41</f>
        <v>2672755080</v>
      </c>
      <c r="D46" s="36">
        <f>D12+D23+D33+D41</f>
        <v>105313649</v>
      </c>
      <c r="E46" s="36">
        <f>E12+E23+E33+E41</f>
        <v>2778068729</v>
      </c>
      <c r="F46" s="36">
        <f>F12+F23+F33+F41</f>
        <v>2672755080</v>
      </c>
      <c r="G46" s="36">
        <f>G12+G23+G33+G41+G44</f>
        <v>104717812.83</v>
      </c>
      <c r="H46" s="36">
        <f>+H12+H23+H33+H41</f>
        <v>0</v>
      </c>
      <c r="I46" s="36">
        <f t="shared" ref="I46:R46" si="9">I12+I23+I33+I41</f>
        <v>0</v>
      </c>
      <c r="J46" s="36">
        <f t="shared" si="9"/>
        <v>0</v>
      </c>
      <c r="K46" s="36">
        <f t="shared" si="9"/>
        <v>0</v>
      </c>
      <c r="L46" s="36">
        <f t="shared" si="9"/>
        <v>0</v>
      </c>
      <c r="M46" s="36">
        <f t="shared" si="9"/>
        <v>0</v>
      </c>
      <c r="N46" s="36">
        <f t="shared" si="9"/>
        <v>0</v>
      </c>
      <c r="O46" s="36">
        <f t="shared" si="9"/>
        <v>0</v>
      </c>
      <c r="P46" s="36">
        <f t="shared" si="9"/>
        <v>0</v>
      </c>
      <c r="Q46" s="36">
        <f t="shared" si="9"/>
        <v>0</v>
      </c>
      <c r="R46" s="36">
        <f t="shared" si="9"/>
        <v>0</v>
      </c>
      <c r="S46" s="36">
        <f>+S41+S33+S23+S12</f>
        <v>183603351.25999999</v>
      </c>
      <c r="T46" s="36">
        <f>+T41+T33+T23+T12</f>
        <v>146421558</v>
      </c>
      <c r="U46" s="36">
        <f>+U33+U23+U12</f>
        <v>151244468.66</v>
      </c>
      <c r="V46" s="36">
        <f>+U46+T46+S46+G46</f>
        <v>585987190.75</v>
      </c>
      <c r="W46" s="10"/>
    </row>
    <row r="47" spans="1:23" x14ac:dyDescent="0.2">
      <c r="A47" s="2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3" x14ac:dyDescent="0.2">
      <c r="A48" s="2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30" x14ac:dyDescent="0.2">
      <c r="A49" s="2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30" x14ac:dyDescent="0.2">
      <c r="A50" s="2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30" x14ac:dyDescent="0.2">
      <c r="A51" s="2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30" x14ac:dyDescent="0.2">
      <c r="A52" s="2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30" x14ac:dyDescent="0.2">
      <c r="A53" s="2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30" x14ac:dyDescent="0.2">
      <c r="A54" s="2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30" x14ac:dyDescent="0.2">
      <c r="A55" s="2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30" ht="14.25" x14ac:dyDescent="0.2">
      <c r="A56" s="5" t="s">
        <v>96</v>
      </c>
      <c r="C56" s="3"/>
      <c r="D56" s="3"/>
      <c r="E56" s="3"/>
      <c r="F56" s="3"/>
      <c r="G56" s="31" t="s">
        <v>97</v>
      </c>
      <c r="I56" s="3"/>
      <c r="J56" s="3"/>
      <c r="K56" s="3"/>
      <c r="L56" s="3"/>
      <c r="M56" s="3"/>
      <c r="N56" s="3"/>
      <c r="O56" s="3"/>
      <c r="P56" s="3"/>
      <c r="Q56" s="3"/>
      <c r="R56" s="3"/>
      <c r="T56" s="31" t="s">
        <v>92</v>
      </c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5" x14ac:dyDescent="0.25">
      <c r="A57" s="7" t="s">
        <v>80</v>
      </c>
      <c r="C57" s="3"/>
      <c r="D57" s="3"/>
      <c r="E57" s="3"/>
      <c r="F57" s="3"/>
      <c r="G57" s="32" t="s">
        <v>95</v>
      </c>
      <c r="I57" s="3"/>
      <c r="J57" s="3"/>
      <c r="K57" s="3"/>
      <c r="L57" s="3"/>
      <c r="M57" s="3"/>
      <c r="N57" s="3"/>
      <c r="O57" s="3"/>
      <c r="P57" s="3"/>
      <c r="Q57" s="3"/>
      <c r="R57" s="3"/>
      <c r="T57" s="32" t="s">
        <v>98</v>
      </c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" x14ac:dyDescent="0.25">
      <c r="A58" s="7" t="s">
        <v>82</v>
      </c>
      <c r="C58" s="3"/>
      <c r="D58" s="3"/>
      <c r="E58" s="3"/>
      <c r="F58" s="3"/>
      <c r="G58" s="32" t="s">
        <v>93</v>
      </c>
      <c r="I58" s="3"/>
      <c r="J58" s="3"/>
      <c r="K58" s="3"/>
      <c r="L58" s="3"/>
      <c r="M58" s="3"/>
      <c r="N58" s="3"/>
      <c r="O58" s="3"/>
      <c r="P58" s="3"/>
      <c r="Q58" s="3"/>
      <c r="R58" s="3"/>
      <c r="T58" s="32" t="s">
        <v>99</v>
      </c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5" x14ac:dyDescent="0.25">
      <c r="A59" s="8" t="s">
        <v>91</v>
      </c>
      <c r="C59" s="3"/>
      <c r="D59" s="3"/>
      <c r="E59" s="3"/>
      <c r="F59" s="3"/>
      <c r="G59" s="30" t="s">
        <v>94</v>
      </c>
      <c r="I59" s="3"/>
      <c r="J59" s="3"/>
      <c r="K59" s="3"/>
      <c r="L59" s="3"/>
      <c r="M59" s="3"/>
      <c r="N59" s="3"/>
      <c r="O59" s="3"/>
      <c r="P59" s="3"/>
      <c r="Q59" s="3"/>
      <c r="R59" s="3"/>
      <c r="T59" s="30" t="s">
        <v>94</v>
      </c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x14ac:dyDescent="0.2">
      <c r="A60" s="2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V60" s="3"/>
    </row>
    <row r="61" spans="1:30" ht="20.100000000000001" customHeight="1" x14ac:dyDescent="0.2">
      <c r="A61" s="5"/>
      <c r="C61" s="6"/>
      <c r="D61" s="5"/>
      <c r="E61" s="5"/>
      <c r="F61" s="6"/>
      <c r="G61" s="5"/>
      <c r="H61" s="5" t="s">
        <v>79</v>
      </c>
      <c r="I61" s="5"/>
      <c r="J61" s="5"/>
      <c r="K61" s="6"/>
      <c r="L61" s="5"/>
      <c r="M61" s="5"/>
      <c r="N61" s="6"/>
      <c r="O61" s="6"/>
      <c r="W61" s="4"/>
    </row>
    <row r="62" spans="1:30" ht="20.100000000000001" customHeight="1" x14ac:dyDescent="0.25">
      <c r="A62" s="7"/>
      <c r="C62" s="6"/>
      <c r="D62" s="5"/>
      <c r="E62" s="5"/>
      <c r="F62" s="6"/>
      <c r="G62" s="7"/>
      <c r="H62" s="5" t="s">
        <v>81</v>
      </c>
      <c r="I62" s="5"/>
      <c r="J62" s="5"/>
      <c r="K62" s="6"/>
      <c r="L62" s="5"/>
      <c r="M62" s="5"/>
      <c r="N62" s="6"/>
      <c r="O62" s="6"/>
    </row>
    <row r="63" spans="1:30" ht="20.100000000000001" customHeight="1" x14ac:dyDescent="0.25">
      <c r="A63" s="7"/>
      <c r="C63" s="6"/>
      <c r="D63" s="7"/>
      <c r="E63" s="7"/>
      <c r="F63" s="6"/>
      <c r="G63" s="7"/>
      <c r="H63" s="7" t="s">
        <v>83</v>
      </c>
      <c r="I63" s="7"/>
      <c r="J63" s="7"/>
      <c r="K63" s="6"/>
      <c r="L63" s="7"/>
      <c r="M63" s="7"/>
      <c r="N63" s="6"/>
      <c r="O63" s="6"/>
    </row>
    <row r="64" spans="1:30" ht="28.5" customHeight="1" x14ac:dyDescent="0.25">
      <c r="A64" s="8"/>
      <c r="C64" s="6"/>
      <c r="D64" s="8"/>
      <c r="E64" s="8"/>
      <c r="F64" s="6"/>
      <c r="G64" s="8"/>
      <c r="H64" s="8" t="s">
        <v>90</v>
      </c>
      <c r="I64" s="8"/>
      <c r="J64" s="8"/>
      <c r="K64" s="6"/>
      <c r="L64" s="8"/>
      <c r="M64" s="8"/>
      <c r="N64" s="6"/>
      <c r="O64" s="6"/>
    </row>
    <row r="65" spans="1:22" x14ac:dyDescent="0.2">
      <c r="A65" s="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3"/>
    </row>
    <row r="66" spans="1:22" x14ac:dyDescent="0.2">
      <c r="A66" s="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3"/>
    </row>
    <row r="67" spans="1:22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9" spans="1:22" ht="14.25" x14ac:dyDescent="0.2">
      <c r="B69" s="5"/>
    </row>
    <row r="70" spans="1:22" ht="15" x14ac:dyDescent="0.25">
      <c r="B70" s="7"/>
    </row>
    <row r="71" spans="1:22" ht="51.75" customHeight="1" x14ac:dyDescent="0.25">
      <c r="B71" s="7"/>
    </row>
    <row r="72" spans="1:22" ht="93.75" customHeight="1" x14ac:dyDescent="0.25">
      <c r="B72" s="8"/>
    </row>
  </sheetData>
  <mergeCells count="4">
    <mergeCell ref="A2:V2"/>
    <mergeCell ref="A3:V3"/>
    <mergeCell ref="A4:V4"/>
    <mergeCell ref="A5:V5"/>
  </mergeCells>
  <pageMargins left="0.39370078740157483" right="0" top="0.82677165354330717" bottom="0.35433070866141736" header="0.31496062992125984" footer="0.31496062992125984"/>
  <pageSetup paperSize="5" scale="90" fitToHeight="0" orientation="landscape" verticalDpi="0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Ene-Marz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De los Santos</dc:creator>
  <cp:lastModifiedBy>Lucia Agramonte Garcia</cp:lastModifiedBy>
  <cp:lastPrinted>2026-05-08T14:42:31Z</cp:lastPrinted>
  <dcterms:created xsi:type="dcterms:W3CDTF">2025-12-09T16:56:43Z</dcterms:created>
  <dcterms:modified xsi:type="dcterms:W3CDTF">2026-05-08T14:46:06Z</dcterms:modified>
</cp:coreProperties>
</file>